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BAAF" lockStructure="1"/>
  <bookViews>
    <workbookView xWindow="0" yWindow="0" windowWidth="21570" windowHeight="8070"/>
  </bookViews>
  <sheets>
    <sheet name="P 8-9A" sheetId="1" r:id="rId1"/>
  </sheets>
  <calcPr calcId="162913" fullPrecision="0"/>
</workbook>
</file>

<file path=xl/calcChain.xml><?xml version="1.0" encoding="utf-8"?>
<calcChain xmlns="http://schemas.openxmlformats.org/spreadsheetml/2006/main">
  <c r="AX14" i="1" l="1"/>
  <c r="AX12" i="1"/>
  <c r="AX17" i="1" s="1"/>
  <c r="AW16" i="1"/>
  <c r="AW15" i="1"/>
  <c r="AW14" i="1"/>
  <c r="AW13" i="1"/>
  <c r="AW12" i="1"/>
  <c r="AW17" i="1" s="1"/>
  <c r="BC17" i="1" l="1"/>
  <c r="G14" i="1"/>
  <c r="P33" i="1"/>
  <c r="G16" i="1"/>
  <c r="AQ15" i="1"/>
  <c r="G12" i="1"/>
  <c r="I12" i="1"/>
  <c r="U12" i="1"/>
  <c r="AC12" i="1"/>
  <c r="AF12" i="1"/>
  <c r="G13" i="1"/>
  <c r="I13" i="1"/>
  <c r="U13" i="1"/>
  <c r="AC13" i="1"/>
  <c r="AF13" i="1"/>
  <c r="AY13" i="1"/>
  <c r="I14" i="1"/>
  <c r="U14" i="1"/>
  <c r="AC14" i="1"/>
  <c r="AF14" i="1"/>
  <c r="I15" i="1"/>
  <c r="U15" i="1"/>
  <c r="AC15" i="1"/>
  <c r="AF15" i="1"/>
  <c r="I16" i="1"/>
  <c r="U16" i="1"/>
  <c r="AC16" i="1"/>
  <c r="AF16" i="1"/>
  <c r="AY16" i="1"/>
  <c r="AF17" i="1"/>
  <c r="AO17" i="1"/>
  <c r="AP17" i="1"/>
  <c r="AR17" i="1"/>
  <c r="AS17" i="1"/>
  <c r="AU17" i="1"/>
  <c r="AV17" i="1"/>
  <c r="BG17" i="1"/>
  <c r="BH17" i="1"/>
  <c r="M25" i="1"/>
  <c r="P26" i="1"/>
  <c r="P27" i="1"/>
  <c r="P28" i="1"/>
  <c r="P29" i="1"/>
  <c r="P30" i="1"/>
  <c r="P31" i="1"/>
  <c r="P32" i="1"/>
  <c r="AY12" i="1"/>
  <c r="AZ12" i="1" s="1"/>
  <c r="G15" i="1"/>
  <c r="AQ14" i="1"/>
  <c r="AQ17" i="1" s="1"/>
  <c r="AY15" i="1"/>
  <c r="BF15" i="1" l="1"/>
  <c r="AZ15" i="1"/>
  <c r="BB12" i="1"/>
  <c r="BE12" i="1" s="1"/>
  <c r="BF16" i="1"/>
  <c r="AZ16" i="1"/>
  <c r="BB13" i="1"/>
  <c r="BE13" i="1" s="1"/>
  <c r="AZ13" i="1"/>
  <c r="AZ17" i="1" s="1"/>
  <c r="AC17" i="1"/>
  <c r="BD16" i="1"/>
  <c r="BD13" i="1"/>
  <c r="M13" i="1"/>
  <c r="K13" i="1"/>
  <c r="BF13" i="1"/>
  <c r="BA12" i="1"/>
  <c r="BA15" i="1"/>
  <c r="BA13" i="1"/>
  <c r="BD12" i="1"/>
  <c r="BB15" i="1"/>
  <c r="BE15" i="1" s="1"/>
  <c r="BF12" i="1"/>
  <c r="U17" i="1"/>
  <c r="AA16" i="1"/>
  <c r="K16" i="1"/>
  <c r="BI13" i="1"/>
  <c r="BJ13" i="1" s="1"/>
  <c r="BD15" i="1"/>
  <c r="G17" i="1"/>
  <c r="BA16" i="1"/>
  <c r="I17" i="1"/>
  <c r="AY14" i="1"/>
  <c r="AZ14" i="1" s="1"/>
  <c r="AA13" i="1"/>
  <c r="BB16" i="1"/>
  <c r="BE16" i="1" s="1"/>
  <c r="BI16" i="1" s="1"/>
  <c r="BJ16" i="1" s="1"/>
  <c r="P13" i="1" l="1"/>
  <c r="BI12" i="1"/>
  <c r="BJ12" i="1" s="1"/>
  <c r="BI15" i="1"/>
  <c r="BJ15" i="1" s="1"/>
  <c r="M15" i="1"/>
  <c r="AA15" i="1"/>
  <c r="P15" i="1"/>
  <c r="K15" i="1"/>
  <c r="K12" i="1"/>
  <c r="P16" i="1"/>
  <c r="Y13" i="1"/>
  <c r="R13" i="1"/>
  <c r="BB14" i="1"/>
  <c r="BD14" i="1"/>
  <c r="BA14" i="1"/>
  <c r="BF14" i="1"/>
  <c r="K14" i="1"/>
  <c r="AY17" i="1"/>
  <c r="R16" i="1"/>
  <c r="Y16" i="1"/>
  <c r="M16" i="1"/>
  <c r="K17" i="1" l="1"/>
  <c r="M12" i="1"/>
  <c r="M17" i="1"/>
  <c r="Y15" i="1"/>
  <c r="R15" i="1"/>
  <c r="M14" i="1"/>
  <c r="AA12" i="1"/>
  <c r="BA17" i="1"/>
  <c r="P14" i="1"/>
  <c r="R12" i="1"/>
  <c r="W14" i="1"/>
  <c r="BE14" i="1"/>
  <c r="BE17" i="1" s="1"/>
  <c r="BB17" i="1"/>
  <c r="W16" i="1"/>
  <c r="R14" i="1"/>
  <c r="BF17" i="1"/>
  <c r="AA14" i="1"/>
  <c r="BD17" i="1"/>
  <c r="W13" i="1"/>
  <c r="P12" i="1"/>
  <c r="AH13" i="1" l="1"/>
  <c r="AJ13" i="1"/>
  <c r="Y17" i="1"/>
  <c r="Y12" i="1"/>
  <c r="AH16" i="1"/>
  <c r="AJ16" i="1"/>
  <c r="W17" i="1"/>
  <c r="W12" i="1"/>
  <c r="AA17" i="1"/>
  <c r="Y14" i="1"/>
  <c r="P17" i="1"/>
  <c r="BI14" i="1"/>
  <c r="R17" i="1"/>
  <c r="W15" i="1"/>
  <c r="AH15" i="1" l="1"/>
  <c r="AJ15" i="1"/>
  <c r="AH14" i="1"/>
  <c r="BJ14" i="1"/>
  <c r="BI17" i="1"/>
  <c r="BJ17" i="1" s="1"/>
  <c r="AH12" i="1" l="1"/>
  <c r="AH17" i="1"/>
  <c r="AJ14" i="1"/>
  <c r="AJ17" i="1"/>
  <c r="AJ12" i="1"/>
</calcChain>
</file>

<file path=xl/comments1.xml><?xml version="1.0" encoding="utf-8"?>
<comments xmlns="http://schemas.openxmlformats.org/spreadsheetml/2006/main">
  <authors>
    <author>Mark Sears</author>
  </authors>
  <commentList>
    <comment ref="F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hours x rate.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overtime hours x rate x 1.5.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Enter as a formula.</t>
        </r>
      </text>
    </comment>
    <comment ref="L12" authorId="0" shapeId="0">
      <text>
        <r>
          <rPr>
            <b/>
            <sz val="8"/>
            <color indexed="81"/>
            <rFont val="Tahoma"/>
            <family val="2"/>
          </rPr>
          <t>Enter as formula adding total earnings through  Mar. 15 to current total.</t>
        </r>
      </text>
    </comment>
    <comment ref="V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taxable income x tax rate.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taxable income x tax rate.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taxable income x tax rate.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totaling all deductions in the row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2" authorId="0" shapeId="0">
      <text>
        <r>
          <rPr>
            <b/>
            <sz val="8"/>
            <color indexed="81"/>
            <rFont val="Tahoma"/>
            <family val="2"/>
          </rPr>
          <t>Enter as a formula subtracting total deductions from current total earnings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12" authorId="0" shapeId="0">
      <text>
        <r>
          <rPr>
            <b/>
            <sz val="8"/>
            <color indexed="81"/>
            <rFont val="Tahoma"/>
            <family val="2"/>
          </rPr>
          <t xml:space="preserve">Enter amounts in this column as formulas where appropriate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hours x rate.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12" authorId="0" shapeId="0">
      <text>
        <r>
          <rPr>
            <b/>
            <sz val="8"/>
            <color indexed="81"/>
            <rFont val="Tahoma"/>
            <family val="2"/>
          </rPr>
          <t xml:space="preserve">Enter as a formula multiplying overtime hours x rate x 1.5.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Z12" authorId="0" shapeId="0">
      <text>
        <r>
          <rPr>
            <b/>
            <sz val="8"/>
            <color indexed="81"/>
            <rFont val="Tahoma"/>
            <family val="2"/>
          </rPr>
          <t>Enter as formula adding total earnings through  Mar. 15 to current total.</t>
        </r>
      </text>
    </comment>
    <comment ref="F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P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R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S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U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W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Z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C17" authorId="0" shapeId="0">
      <text>
        <r>
          <rPr>
            <b/>
            <sz val="8"/>
            <color indexed="81"/>
            <rFont val="Tahoma"/>
            <family val="2"/>
          </rPr>
          <t xml:space="preserve">Enter as a formula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0" shapeId="0">
      <text>
        <r>
          <rPr>
            <b/>
            <sz val="8"/>
            <color indexed="81"/>
            <rFont val="Tahoma"/>
            <family val="2"/>
          </rPr>
          <t xml:space="preserve">Pull all amounts for journal entry from the Payroll Register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Z25" authorId="0" shapeId="0">
      <text>
        <r>
          <rPr>
            <b/>
            <sz val="8"/>
            <color indexed="81"/>
            <rFont val="Tahoma"/>
            <family val="2"/>
          </rPr>
          <t xml:space="preserve">Pull all amounts for journal entry from the Payroll Register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<sst xmlns="http://schemas.openxmlformats.org/spreadsheetml/2006/main" count="63" uniqueCount="57">
  <si>
    <t xml:space="preserve">Name:  </t>
  </si>
  <si>
    <t>An asterisk (*) will appear in the column to the right of an incorrect answer.</t>
  </si>
  <si>
    <t>Debit</t>
  </si>
  <si>
    <t>Credit</t>
  </si>
  <si>
    <t>Enter the appropriate answers in the shaded (gray) cells.</t>
  </si>
  <si>
    <t>PAYROLL REGISTER</t>
  </si>
  <si>
    <t>Name</t>
  </si>
  <si>
    <t xml:space="preserve">No. </t>
  </si>
  <si>
    <t>Allow.</t>
  </si>
  <si>
    <t>Status</t>
  </si>
  <si>
    <t>M</t>
  </si>
  <si>
    <t>S</t>
  </si>
  <si>
    <t>Regular</t>
  </si>
  <si>
    <t>Overtime</t>
  </si>
  <si>
    <t>Total</t>
  </si>
  <si>
    <t>Cum. Total</t>
  </si>
  <si>
    <t>Earnings</t>
  </si>
  <si>
    <t>Taxable Earnings</t>
  </si>
  <si>
    <t>Unemp. Comp.</t>
  </si>
  <si>
    <t>Soc . Sec.</t>
  </si>
  <si>
    <t>FIT</t>
  </si>
  <si>
    <t>Soc. Sec.</t>
  </si>
  <si>
    <t>Medicare</t>
  </si>
  <si>
    <t>City Tax</t>
  </si>
  <si>
    <t>Health Ins.</t>
  </si>
  <si>
    <t>Other</t>
  </si>
  <si>
    <t>Credit Union</t>
  </si>
  <si>
    <t>Bonds</t>
  </si>
  <si>
    <t>Net Pay</t>
  </si>
  <si>
    <t>Ck. No.</t>
  </si>
  <si>
    <t>Deductions</t>
  </si>
  <si>
    <t>Marital</t>
  </si>
  <si>
    <t>GENERAL JOURNAL</t>
  </si>
  <si>
    <t>Date</t>
  </si>
  <si>
    <t xml:space="preserve">   20--</t>
  </si>
  <si>
    <t/>
  </si>
  <si>
    <t>Mar.</t>
  </si>
  <si>
    <t>Wages and Salaries Expense</t>
  </si>
  <si>
    <t xml:space="preserve">     Social Security Tax Payable</t>
  </si>
  <si>
    <t xml:space="preserve">     Medicare Tax Payable</t>
  </si>
  <si>
    <t xml:space="preserve">     City Tax Payable</t>
  </si>
  <si>
    <t xml:space="preserve">     Health Insurance Premiums Payable</t>
  </si>
  <si>
    <t xml:space="preserve">     Credit Union Payable</t>
  </si>
  <si>
    <t xml:space="preserve">     U.S. Savings Bonds Payable</t>
  </si>
  <si>
    <t xml:space="preserve">     Cash</t>
  </si>
  <si>
    <t>Account / Description</t>
  </si>
  <si>
    <t>1.</t>
  </si>
  <si>
    <t>2.</t>
  </si>
  <si>
    <t>Problem 8-9A</t>
  </si>
  <si>
    <t>Bacon, Andrea</t>
  </si>
  <si>
    <t>Cole, Andrew</t>
  </si>
  <si>
    <t>Hicks, Melvin</t>
  </si>
  <si>
    <t>Leung, Cara</t>
  </si>
  <si>
    <t>Melling, Melissa</t>
  </si>
  <si>
    <r>
      <t xml:space="preserve">For the Period Ended   </t>
    </r>
    <r>
      <rPr>
        <b/>
        <i/>
        <sz val="11"/>
        <color indexed="9"/>
        <rFont val="Arial"/>
        <family val="2"/>
      </rPr>
      <t xml:space="preserve">March 22, 20--   </t>
    </r>
  </si>
  <si>
    <t xml:space="preserve">          Payroll for week ended March 22</t>
  </si>
  <si>
    <t xml:space="preserve">     Employee Federal Income Tax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</si>
</sst>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6" x14ac:knownFonts="1">
    <font>
      <sz val="10"/>
      <name val="Arial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quotePrefix="1"/>
    <xf numFmtId="0" fontId="1" fillId="0" borderId="0" xfId="0" applyFont="1"/>
    <xf numFmtId="0" fontId="0" fillId="0" borderId="0" xfId="0" applyBorder="1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0" fontId="0" fillId="2" borderId="0" xfId="0" applyFill="1"/>
    <xf numFmtId="0" fontId="5" fillId="2" borderId="0" xfId="0" applyFont="1" applyFill="1" applyProtection="1">
      <protection hidden="1"/>
    </xf>
    <xf numFmtId="0" fontId="3" fillId="0" borderId="0" xfId="0" applyFont="1" applyAlignment="1">
      <alignment horizontal="left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/>
    <xf numFmtId="15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41" fontId="6" fillId="4" borderId="2" xfId="0" applyNumberFormat="1" applyFont="1" applyFill="1" applyBorder="1" applyProtection="1">
      <protection locked="0"/>
    </xf>
    <xf numFmtId="41" fontId="6" fillId="4" borderId="3" xfId="0" applyNumberFormat="1" applyFont="1" applyFill="1" applyBorder="1" applyProtection="1">
      <protection locked="0"/>
    </xf>
    <xf numFmtId="37" fontId="6" fillId="4" borderId="2" xfId="0" applyNumberFormat="1" applyFont="1" applyFill="1" applyBorder="1" applyProtection="1">
      <protection locked="0"/>
    </xf>
    <xf numFmtId="42" fontId="6" fillId="4" borderId="3" xfId="0" applyNumberFormat="1" applyFont="1" applyFill="1" applyBorder="1" applyProtection="1">
      <protection locked="0"/>
    </xf>
    <xf numFmtId="37" fontId="6" fillId="4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hidden="1"/>
    </xf>
    <xf numFmtId="37" fontId="6" fillId="4" borderId="4" xfId="0" applyNumberFormat="1" applyFont="1" applyFill="1" applyBorder="1" applyProtection="1">
      <protection locked="0"/>
    </xf>
    <xf numFmtId="37" fontId="6" fillId="4" borderId="5" xfId="0" applyNumberFormat="1" applyFont="1" applyFill="1" applyBorder="1" applyProtection="1">
      <protection locked="0"/>
    </xf>
    <xf numFmtId="0" fontId="0" fillId="3" borderId="0" xfId="0" applyFill="1"/>
    <xf numFmtId="0" fontId="6" fillId="2" borderId="0" xfId="0" applyFont="1" applyFill="1" applyAlignment="1">
      <alignment horizontal="center"/>
    </xf>
    <xf numFmtId="0" fontId="0" fillId="0" borderId="0" xfId="0" applyBorder="1" applyAlignment="1" applyProtection="1"/>
    <xf numFmtId="0" fontId="0" fillId="0" borderId="0" xfId="0" applyProtection="1"/>
    <xf numFmtId="0" fontId="0" fillId="0" borderId="6" xfId="0" applyBorder="1" applyAlignment="1"/>
    <xf numFmtId="0" fontId="13" fillId="2" borderId="0" xfId="0" applyFont="1" applyFill="1" applyAlignment="1">
      <alignment horizontal="center"/>
    </xf>
    <xf numFmtId="0" fontId="14" fillId="3" borderId="0" xfId="0" applyFont="1" applyFill="1" applyAlignment="1">
      <alignment horizontal="left"/>
    </xf>
    <xf numFmtId="39" fontId="6" fillId="4" borderId="2" xfId="0" applyNumberFormat="1" applyFont="1" applyFill="1" applyBorder="1" applyProtection="1">
      <protection locked="0"/>
    </xf>
    <xf numFmtId="39" fontId="6" fillId="4" borderId="1" xfId="0" applyNumberFormat="1" applyFont="1" applyFill="1" applyBorder="1" applyProtection="1">
      <protection locked="0"/>
    </xf>
    <xf numFmtId="43" fontId="6" fillId="4" borderId="2" xfId="0" applyNumberFormat="1" applyFont="1" applyFill="1" applyBorder="1" applyProtection="1">
      <protection locked="0"/>
    </xf>
    <xf numFmtId="43" fontId="6" fillId="4" borderId="3" xfId="0" applyNumberFormat="1" applyFont="1" applyFill="1" applyBorder="1" applyProtection="1">
      <protection locked="0"/>
    </xf>
    <xf numFmtId="43" fontId="6" fillId="4" borderId="1" xfId="0" applyNumberFormat="1" applyFont="1" applyFill="1" applyBorder="1" applyProtection="1">
      <protection locked="0"/>
    </xf>
    <xf numFmtId="43" fontId="6" fillId="4" borderId="7" xfId="0" applyNumberFormat="1" applyFont="1" applyFill="1" applyBorder="1" applyProtection="1">
      <protection locked="0"/>
    </xf>
    <xf numFmtId="0" fontId="3" fillId="3" borderId="6" xfId="0" quotePrefix="1" applyFont="1" applyFill="1" applyBorder="1" applyAlignment="1">
      <alignment horizontal="left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14" fillId="3" borderId="0" xfId="0" applyFont="1" applyFill="1"/>
    <xf numFmtId="0" fontId="15" fillId="3" borderId="0" xfId="0" quotePrefix="1" applyFont="1" applyFill="1" applyBorder="1"/>
    <xf numFmtId="0" fontId="7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2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5" fillId="0" borderId="0" xfId="0" applyFont="1" applyFill="1" applyBorder="1" applyProtection="1">
      <protection hidden="1"/>
    </xf>
    <xf numFmtId="0" fontId="1" fillId="2" borderId="0" xfId="0" applyFont="1" applyFill="1" applyBorder="1" applyAlignment="1" applyProtection="1">
      <protection hidden="1"/>
    </xf>
    <xf numFmtId="43" fontId="0" fillId="4" borderId="3" xfId="0" applyNumberFormat="1" applyFill="1" applyBorder="1" applyProtection="1">
      <protection locked="0"/>
    </xf>
    <xf numFmtId="41" fontId="6" fillId="2" borderId="2" xfId="0" applyNumberFormat="1" applyFont="1" applyFill="1" applyBorder="1" applyProtection="1"/>
    <xf numFmtId="41" fontId="6" fillId="2" borderId="3" xfId="0" applyNumberFormat="1" applyFont="1" applyFill="1" applyBorder="1" applyProtection="1"/>
    <xf numFmtId="0" fontId="0" fillId="2" borderId="0" xfId="0" applyFill="1" applyProtection="1"/>
    <xf numFmtId="41" fontId="6" fillId="2" borderId="7" xfId="0" applyNumberFormat="1" applyFont="1" applyFill="1" applyBorder="1" applyProtection="1"/>
    <xf numFmtId="0" fontId="0" fillId="2" borderId="1" xfId="0" applyFill="1" applyBorder="1" applyProtection="1"/>
    <xf numFmtId="0" fontId="5" fillId="2" borderId="0" xfId="0" applyFont="1" applyFill="1" applyProtection="1"/>
    <xf numFmtId="0" fontId="3" fillId="0" borderId="0" xfId="0" quotePrefix="1" applyFont="1"/>
    <xf numFmtId="0" fontId="0" fillId="0" borderId="6" xfId="0" applyBorder="1" applyAlignment="1" applyProtection="1"/>
    <xf numFmtId="0" fontId="1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37" fontId="0" fillId="0" borderId="0" xfId="0" applyNumberFormat="1" applyFill="1" applyBorder="1" applyProtection="1"/>
    <xf numFmtId="0" fontId="2" fillId="2" borderId="1" xfId="0" applyFont="1" applyFill="1" applyBorder="1" applyProtection="1">
      <protection hidden="1"/>
    </xf>
    <xf numFmtId="39" fontId="0" fillId="0" borderId="0" xfId="0" applyNumberFormat="1" applyFill="1" applyBorder="1" applyProtection="1"/>
    <xf numFmtId="39" fontId="6" fillId="4" borderId="2" xfId="0" applyNumberFormat="1" applyFont="1" applyFill="1" applyBorder="1" applyProtection="1"/>
    <xf numFmtId="43" fontId="6" fillId="4" borderId="2" xfId="0" applyNumberFormat="1" applyFont="1" applyFill="1" applyBorder="1" applyProtection="1"/>
    <xf numFmtId="43" fontId="6" fillId="4" borderId="3" xfId="0" applyNumberFormat="1" applyFont="1" applyFill="1" applyBorder="1" applyProtection="1"/>
    <xf numFmtId="39" fontId="6" fillId="4" borderId="1" xfId="0" applyNumberFormat="1" applyFont="1" applyFill="1" applyBorder="1" applyProtection="1"/>
    <xf numFmtId="43" fontId="6" fillId="4" borderId="1" xfId="0" applyNumberFormat="1" applyFont="1" applyFill="1" applyBorder="1" applyProtection="1"/>
    <xf numFmtId="43" fontId="6" fillId="4" borderId="3" xfId="0" applyNumberFormat="1" applyFont="1" applyFill="1" applyBorder="1" applyAlignment="1" applyProtection="1">
      <alignment horizontal="center"/>
      <protection locked="0"/>
    </xf>
    <xf numFmtId="43" fontId="6" fillId="4" borderId="0" xfId="0" applyNumberFormat="1" applyFont="1" applyFill="1" applyBorder="1" applyProtection="1">
      <protection locked="0"/>
    </xf>
    <xf numFmtId="0" fontId="11" fillId="3" borderId="6" xfId="0" applyFont="1" applyFill="1" applyBorder="1" applyAlignment="1">
      <alignment horizontal="center" vertical="center"/>
    </xf>
    <xf numFmtId="0" fontId="10" fillId="0" borderId="6" xfId="0" applyFont="1" applyBorder="1" applyAlignment="1"/>
    <xf numFmtId="0" fontId="4" fillId="3" borderId="8" xfId="0" applyFont="1" applyFill="1" applyBorder="1" applyAlignment="1">
      <alignment horizontal="center"/>
    </xf>
    <xf numFmtId="0" fontId="0" fillId="0" borderId="8" xfId="0" applyBorder="1" applyAlignment="1"/>
    <xf numFmtId="0" fontId="4" fillId="3" borderId="3" xfId="0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0" fillId="2" borderId="0" xfId="0" applyFill="1" applyAlignment="1">
      <alignment horizontal="left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3" borderId="0" xfId="0" applyFill="1" applyAlignment="1"/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J35"/>
  <sheetViews>
    <sheetView showGridLines="0" tabSelected="1" zoomScaleNormal="100" workbookViewId="0">
      <pane xSplit="3" topLeftCell="D1" activePane="topRight" state="frozen"/>
      <selection pane="topRight" activeCell="M1" sqref="M1:T1"/>
    </sheetView>
  </sheetViews>
  <sheetFormatPr defaultRowHeight="12.75" x14ac:dyDescent="0.2"/>
  <cols>
    <col min="1" max="2" width="1.7109375" customWidth="1"/>
    <col min="3" max="3" width="26.7109375" customWidth="1"/>
    <col min="4" max="4" width="5.7109375" style="2" customWidth="1"/>
    <col min="5" max="5" width="8.7109375" style="2" customWidth="1"/>
    <col min="6" max="6" width="10.7109375" style="2" customWidth="1"/>
    <col min="7" max="7" width="2.7109375" style="2" customWidth="1"/>
    <col min="8" max="8" width="10.7109375" customWidth="1"/>
    <col min="9" max="9" width="2.7109375" customWidth="1"/>
    <col min="10" max="10" width="10.7109375" customWidth="1"/>
    <col min="11" max="11" width="2.7109375" customWidth="1"/>
    <col min="12" max="12" width="10.7109375" customWidth="1"/>
    <col min="13" max="14" width="1.7109375" customWidth="1"/>
    <col min="15" max="15" width="11.7109375" customWidth="1"/>
    <col min="16" max="16" width="2.7109375" customWidth="1"/>
    <col min="17" max="17" width="10.7109375" customWidth="1"/>
    <col min="18" max="19" width="1.7109375" customWidth="1"/>
    <col min="20" max="20" width="9.7109375" customWidth="1"/>
    <col min="21" max="21" width="2.7109375" customWidth="1"/>
    <col min="22" max="22" width="9.7109375" customWidth="1"/>
    <col min="23" max="23" width="2.7109375" customWidth="1"/>
    <col min="24" max="24" width="9.7109375" customWidth="1"/>
    <col min="25" max="25" width="2.7109375" customWidth="1"/>
    <col min="26" max="26" width="8.7109375" customWidth="1"/>
    <col min="27" max="27" width="2.7109375" customWidth="1"/>
    <col min="28" max="28" width="9.7109375" customWidth="1"/>
    <col min="29" max="29" width="2.7109375" customWidth="1"/>
    <col min="30" max="30" width="12.7109375" customWidth="1"/>
    <col min="31" max="31" width="9.7109375" customWidth="1"/>
    <col min="32" max="32" width="2.7109375" customWidth="1"/>
    <col min="33" max="33" width="9.7109375" customWidth="1"/>
    <col min="34" max="34" width="2.7109375" customWidth="1"/>
    <col min="35" max="35" width="10.7109375" customWidth="1"/>
    <col min="36" max="36" width="2.7109375" customWidth="1"/>
    <col min="37" max="37" width="9.7109375" customWidth="1"/>
    <col min="38" max="38" width="1.7109375" customWidth="1"/>
    <col min="39" max="40" width="8.7109375" customWidth="1"/>
    <col min="41" max="42" width="10.7109375" hidden="1" customWidth="1"/>
    <col min="43" max="51" width="9.140625" hidden="1" customWidth="1"/>
    <col min="52" max="52" width="11.7109375" hidden="1" customWidth="1"/>
    <col min="53" max="62" width="9.140625" hidden="1" customWidth="1"/>
    <col min="63" max="63" width="9.140625" customWidth="1"/>
  </cols>
  <sheetData>
    <row r="1" spans="2:62" x14ac:dyDescent="0.2">
      <c r="B1" s="9" t="s">
        <v>48</v>
      </c>
      <c r="K1" s="6"/>
      <c r="L1" s="6" t="s">
        <v>0</v>
      </c>
      <c r="M1" s="80"/>
      <c r="N1" s="80"/>
      <c r="O1" s="80"/>
      <c r="P1" s="80"/>
      <c r="Q1" s="80"/>
      <c r="R1" s="81"/>
      <c r="S1" s="81"/>
      <c r="T1" s="81"/>
      <c r="U1" s="25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2:62" x14ac:dyDescent="0.2">
      <c r="C2" s="1"/>
      <c r="R2" s="3"/>
      <c r="S2" s="3"/>
    </row>
    <row r="3" spans="2:62" x14ac:dyDescent="0.2">
      <c r="C3" s="4" t="s">
        <v>4</v>
      </c>
      <c r="R3" s="3"/>
      <c r="S3" s="3"/>
    </row>
    <row r="4" spans="2:62" x14ac:dyDescent="0.2">
      <c r="C4" s="4" t="s">
        <v>1</v>
      </c>
      <c r="R4" s="3"/>
      <c r="S4" s="3"/>
    </row>
    <row r="5" spans="2:62" x14ac:dyDescent="0.2">
      <c r="C5" s="4"/>
      <c r="R5" s="3"/>
      <c r="S5" s="3"/>
    </row>
    <row r="6" spans="2:62" x14ac:dyDescent="0.2">
      <c r="B6" s="5" t="s">
        <v>46</v>
      </c>
      <c r="R6" s="3"/>
      <c r="S6" s="3"/>
    </row>
    <row r="7" spans="2:62" x14ac:dyDescent="0.2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</row>
    <row r="8" spans="2:62" ht="15" x14ac:dyDescent="0.25">
      <c r="B8" s="87" t="s">
        <v>5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</row>
    <row r="9" spans="2:62" ht="20.100000000000001" customHeight="1" thickBot="1" x14ac:dyDescent="0.3">
      <c r="B9" s="89" t="s">
        <v>54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</row>
    <row r="10" spans="2:62" ht="14.1" customHeight="1" x14ac:dyDescent="0.2">
      <c r="B10" s="11"/>
      <c r="C10" s="12"/>
      <c r="D10" s="11" t="s">
        <v>7</v>
      </c>
      <c r="E10" s="11" t="s">
        <v>31</v>
      </c>
      <c r="F10" s="77" t="s">
        <v>16</v>
      </c>
      <c r="G10" s="78"/>
      <c r="H10" s="78"/>
      <c r="I10" s="78"/>
      <c r="J10" s="78"/>
      <c r="K10" s="78"/>
      <c r="L10" s="78"/>
      <c r="M10" s="78"/>
      <c r="N10" s="12"/>
      <c r="O10" s="77" t="s">
        <v>17</v>
      </c>
      <c r="P10" s="77"/>
      <c r="Q10" s="77"/>
      <c r="R10" s="77"/>
      <c r="S10" s="14"/>
      <c r="T10" s="77" t="s">
        <v>30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14"/>
      <c r="AJ10" s="14"/>
      <c r="AK10" s="14"/>
      <c r="AL10" s="12"/>
    </row>
    <row r="11" spans="2:62" x14ac:dyDescent="0.2">
      <c r="B11" s="13"/>
      <c r="C11" s="11" t="s">
        <v>6</v>
      </c>
      <c r="D11" s="11" t="s">
        <v>8</v>
      </c>
      <c r="E11" s="11" t="s">
        <v>9</v>
      </c>
      <c r="F11" s="11" t="s">
        <v>12</v>
      </c>
      <c r="G11" s="11"/>
      <c r="H11" s="11" t="s">
        <v>13</v>
      </c>
      <c r="I11" s="12"/>
      <c r="J11" s="11" t="s">
        <v>14</v>
      </c>
      <c r="K11" s="12"/>
      <c r="L11" s="11" t="s">
        <v>15</v>
      </c>
      <c r="M11" s="12"/>
      <c r="N11" s="12"/>
      <c r="O11" s="29" t="s">
        <v>18</v>
      </c>
      <c r="P11" s="11"/>
      <c r="Q11" s="11" t="s">
        <v>19</v>
      </c>
      <c r="R11" s="12"/>
      <c r="S11" s="12"/>
      <c r="T11" s="11" t="s">
        <v>20</v>
      </c>
      <c r="U11" s="11"/>
      <c r="V11" s="11" t="s">
        <v>21</v>
      </c>
      <c r="W11" s="23"/>
      <c r="X11" s="11" t="s">
        <v>22</v>
      </c>
      <c r="Y11" s="11"/>
      <c r="Z11" s="11" t="s">
        <v>23</v>
      </c>
      <c r="AA11" s="12"/>
      <c r="AB11" s="11" t="s">
        <v>24</v>
      </c>
      <c r="AC11" s="11"/>
      <c r="AD11" s="79" t="s">
        <v>25</v>
      </c>
      <c r="AE11" s="79"/>
      <c r="AF11" s="14"/>
      <c r="AG11" s="11" t="s">
        <v>14</v>
      </c>
      <c r="AH11" s="14"/>
      <c r="AI11" s="11" t="s">
        <v>28</v>
      </c>
      <c r="AJ11" s="11"/>
      <c r="AK11" s="11" t="s">
        <v>29</v>
      </c>
      <c r="AL11" s="12"/>
    </row>
    <row r="12" spans="2:62" x14ac:dyDescent="0.2">
      <c r="B12" s="7"/>
      <c r="C12" s="7" t="s">
        <v>49</v>
      </c>
      <c r="D12" s="28">
        <v>4</v>
      </c>
      <c r="E12" s="24" t="s">
        <v>10</v>
      </c>
      <c r="F12" s="30"/>
      <c r="G12" s="44" t="str">
        <f t="shared" ref="G12:G17" si="0">IF(F12&lt;&gt;0,IF(F12=AW12,"","*"),"")</f>
        <v/>
      </c>
      <c r="H12" s="32"/>
      <c r="I12" s="44" t="str">
        <f t="shared" ref="I12:I17" si="1">IF(H12&lt;&gt;0,IF(H12=AX12,"","*"),"")</f>
        <v/>
      </c>
      <c r="J12" s="32"/>
      <c r="K12" s="44" t="str">
        <f t="shared" ref="K12:K17" si="2">IF(J12&lt;&gt;0,IF(J12=AY12,"","*"),"")</f>
        <v/>
      </c>
      <c r="L12" s="32"/>
      <c r="M12" s="44" t="str">
        <f t="shared" ref="M12:M17" si="3">IF(L12&lt;&gt;0,IF(L12=AZ12,"","*"),"")</f>
        <v/>
      </c>
      <c r="N12" s="8"/>
      <c r="O12" s="33"/>
      <c r="P12" s="44" t="str">
        <f t="shared" ref="P12:P17" si="4">IF(O12&lt;&gt;0,IF(O12=BA12,"","*"),"")</f>
        <v/>
      </c>
      <c r="Q12" s="32"/>
      <c r="R12" s="44" t="str">
        <f t="shared" ref="R12:R17" si="5">IF(Q12&lt;&gt;0,IF(Q12=BB12,"","*"),"")</f>
        <v/>
      </c>
      <c r="S12" s="56"/>
      <c r="T12" s="32"/>
      <c r="U12" s="44" t="str">
        <f t="shared" ref="U12:U17" si="6">IF(T12&lt;&gt;0,IF(T12=BC12,"","*"),"")</f>
        <v/>
      </c>
      <c r="V12" s="32"/>
      <c r="W12" s="44" t="str">
        <f t="shared" ref="W12:W17" si="7">IF(V12&lt;&gt;0,IF(V12=BD12,"","*"),"")</f>
        <v/>
      </c>
      <c r="X12" s="32"/>
      <c r="Y12" s="44" t="str">
        <f t="shared" ref="Y12:Y17" si="8">IF(X12&lt;&gt;0,IF(X12=BE12,"","*"),"")</f>
        <v/>
      </c>
      <c r="Z12" s="32"/>
      <c r="AA12" s="44" t="str">
        <f t="shared" ref="AA12:AA17" si="9">IF(Z12&lt;&gt;0,IF(Z12=BF12,"","*"),"")</f>
        <v/>
      </c>
      <c r="AB12" s="32"/>
      <c r="AC12" s="44" t="str">
        <f t="shared" ref="AC12:AC17" si="10">IF(AB12&lt;&gt;0,IF(AB12=BG12,"","*"),"")</f>
        <v/>
      </c>
      <c r="AD12" s="54" t="s">
        <v>26</v>
      </c>
      <c r="AE12" s="32"/>
      <c r="AF12" s="44" t="str">
        <f t="shared" ref="AF12:AF17" si="11">IF(AE12&lt;&gt;0,IF(AE12=BH12,"","*"),"")</f>
        <v/>
      </c>
      <c r="AG12" s="32"/>
      <c r="AH12" s="44" t="str">
        <f t="shared" ref="AH12:AH17" si="12">IF(AG12&lt;&gt;0,IF(AG12=BI12,"","*"),"")</f>
        <v/>
      </c>
      <c r="AI12" s="30"/>
      <c r="AJ12" s="44" t="str">
        <f t="shared" ref="AJ12:AJ17" si="13">IF(AI12&lt;&gt;0,IF(AI12=BJ12,"","*"),"")</f>
        <v/>
      </c>
      <c r="AK12" s="55">
        <v>423</v>
      </c>
      <c r="AL12" s="59"/>
      <c r="AO12" s="17"/>
      <c r="AP12" s="15"/>
      <c r="AQ12" s="17">
        <v>1375</v>
      </c>
      <c r="AR12" s="15"/>
      <c r="AS12" s="17"/>
      <c r="AT12" s="15"/>
      <c r="AU12" s="17">
        <v>1375</v>
      </c>
      <c r="AV12" s="15"/>
      <c r="AW12" s="68">
        <f>40*14</f>
        <v>560</v>
      </c>
      <c r="AX12" s="69">
        <f>4*14*1.5</f>
        <v>84</v>
      </c>
      <c r="AY12" s="32">
        <f>AX12+AW12</f>
        <v>644</v>
      </c>
      <c r="AZ12" s="69">
        <f>AY12+6300</f>
        <v>6944</v>
      </c>
      <c r="BA12" s="33">
        <f>AY12</f>
        <v>644</v>
      </c>
      <c r="BB12" s="32">
        <f>AY12</f>
        <v>644</v>
      </c>
      <c r="BC12" s="32">
        <v>10</v>
      </c>
      <c r="BD12" s="32">
        <f>AY12*0.062</f>
        <v>39.93</v>
      </c>
      <c r="BE12" s="32">
        <f>BB12*0.0145</f>
        <v>9.34</v>
      </c>
      <c r="BF12" s="32">
        <f>AY12*0.01</f>
        <v>6.44</v>
      </c>
      <c r="BG12" s="32">
        <v>15</v>
      </c>
      <c r="BH12" s="32">
        <v>20</v>
      </c>
      <c r="BI12" s="32">
        <f>SUM(BC12:BH12)</f>
        <v>100.71</v>
      </c>
      <c r="BJ12" s="30">
        <f t="shared" ref="BJ12:BJ17" si="14">AY12-BI12</f>
        <v>543.29</v>
      </c>
    </row>
    <row r="13" spans="2:62" x14ac:dyDescent="0.2">
      <c r="B13" s="7"/>
      <c r="C13" s="7" t="s">
        <v>50</v>
      </c>
      <c r="D13" s="28">
        <v>1</v>
      </c>
      <c r="E13" s="24" t="s">
        <v>11</v>
      </c>
      <c r="F13" s="30"/>
      <c r="G13" s="44" t="str">
        <f t="shared" si="0"/>
        <v/>
      </c>
      <c r="H13" s="32"/>
      <c r="I13" s="44" t="str">
        <f t="shared" si="1"/>
        <v/>
      </c>
      <c r="J13" s="32"/>
      <c r="K13" s="44" t="str">
        <f t="shared" si="2"/>
        <v/>
      </c>
      <c r="L13" s="32"/>
      <c r="M13" s="44" t="str">
        <f t="shared" si="3"/>
        <v/>
      </c>
      <c r="N13" s="8"/>
      <c r="O13" s="33"/>
      <c r="P13" s="44" t="str">
        <f t="shared" si="4"/>
        <v/>
      </c>
      <c r="Q13" s="32"/>
      <c r="R13" s="44" t="str">
        <f t="shared" si="5"/>
        <v/>
      </c>
      <c r="S13" s="56"/>
      <c r="T13" s="32"/>
      <c r="U13" s="44" t="str">
        <f t="shared" si="6"/>
        <v/>
      </c>
      <c r="V13" s="32"/>
      <c r="W13" s="44" t="str">
        <f t="shared" si="7"/>
        <v/>
      </c>
      <c r="X13" s="32"/>
      <c r="Y13" s="44" t="str">
        <f t="shared" si="8"/>
        <v/>
      </c>
      <c r="Z13" s="33"/>
      <c r="AA13" s="44" t="str">
        <f t="shared" si="9"/>
        <v/>
      </c>
      <c r="AB13" s="32"/>
      <c r="AC13" s="44" t="str">
        <f t="shared" si="10"/>
        <v/>
      </c>
      <c r="AD13" s="55" t="s">
        <v>27</v>
      </c>
      <c r="AE13" s="32"/>
      <c r="AF13" s="44" t="str">
        <f t="shared" si="11"/>
        <v/>
      </c>
      <c r="AG13" s="32"/>
      <c r="AH13" s="44" t="str">
        <f t="shared" si="12"/>
        <v/>
      </c>
      <c r="AI13" s="30"/>
      <c r="AJ13" s="44" t="str">
        <f t="shared" si="13"/>
        <v/>
      </c>
      <c r="AK13" s="55">
        <v>424</v>
      </c>
      <c r="AL13" s="59"/>
      <c r="AO13" s="17"/>
      <c r="AP13" s="16"/>
      <c r="AQ13" s="17">
        <v>880</v>
      </c>
      <c r="AR13" s="16"/>
      <c r="AS13" s="17"/>
      <c r="AT13" s="16"/>
      <c r="AU13" s="17">
        <v>880</v>
      </c>
      <c r="AV13" s="16"/>
      <c r="AW13" s="68">
        <f>40*15</f>
        <v>600</v>
      </c>
      <c r="AX13" s="69"/>
      <c r="AY13" s="32">
        <f>AX13+AW13</f>
        <v>600</v>
      </c>
      <c r="AZ13" s="69">
        <f>AY13+6150</f>
        <v>6750</v>
      </c>
      <c r="BA13" s="33">
        <f>AY13</f>
        <v>600</v>
      </c>
      <c r="BB13" s="32">
        <f>AY13</f>
        <v>600</v>
      </c>
      <c r="BC13" s="32">
        <v>51</v>
      </c>
      <c r="BD13" s="32">
        <f>AY13*0.062</f>
        <v>37.200000000000003</v>
      </c>
      <c r="BE13" s="32">
        <f>BB13*0.0145</f>
        <v>8.6999999999999993</v>
      </c>
      <c r="BF13" s="32">
        <f>AY13*0.01</f>
        <v>6</v>
      </c>
      <c r="BG13" s="32">
        <v>10</v>
      </c>
      <c r="BH13" s="32">
        <v>38.75</v>
      </c>
      <c r="BI13" s="32">
        <f>SUM(BC13:BH13)</f>
        <v>151.65</v>
      </c>
      <c r="BJ13" s="30">
        <f t="shared" si="14"/>
        <v>448.35</v>
      </c>
    </row>
    <row r="14" spans="2:62" x14ac:dyDescent="0.2">
      <c r="B14" s="7"/>
      <c r="C14" s="7" t="s">
        <v>51</v>
      </c>
      <c r="D14" s="28">
        <v>3</v>
      </c>
      <c r="E14" s="24" t="s">
        <v>10</v>
      </c>
      <c r="F14" s="30"/>
      <c r="G14" s="44" t="str">
        <f t="shared" si="0"/>
        <v/>
      </c>
      <c r="H14" s="32"/>
      <c r="I14" s="44" t="str">
        <f t="shared" si="1"/>
        <v/>
      </c>
      <c r="J14" s="32"/>
      <c r="K14" s="44" t="str">
        <f t="shared" si="2"/>
        <v/>
      </c>
      <c r="L14" s="32"/>
      <c r="M14" s="44" t="str">
        <f t="shared" si="3"/>
        <v/>
      </c>
      <c r="N14" s="8"/>
      <c r="O14" s="33"/>
      <c r="P14" s="44" t="str">
        <f t="shared" si="4"/>
        <v/>
      </c>
      <c r="Q14" s="32"/>
      <c r="R14" s="44" t="str">
        <f t="shared" si="5"/>
        <v/>
      </c>
      <c r="S14" s="8"/>
      <c r="T14" s="32"/>
      <c r="U14" s="44" t="str">
        <f t="shared" si="6"/>
        <v/>
      </c>
      <c r="V14" s="32"/>
      <c r="W14" s="44" t="str">
        <f t="shared" si="7"/>
        <v/>
      </c>
      <c r="X14" s="32"/>
      <c r="Y14" s="44" t="str">
        <f t="shared" si="8"/>
        <v/>
      </c>
      <c r="Z14" s="33"/>
      <c r="AA14" s="44" t="str">
        <f t="shared" si="9"/>
        <v/>
      </c>
      <c r="AB14" s="32"/>
      <c r="AC14" s="44" t="str">
        <f t="shared" si="10"/>
        <v/>
      </c>
      <c r="AD14" s="55" t="s">
        <v>27</v>
      </c>
      <c r="AE14" s="32"/>
      <c r="AF14" s="44" t="str">
        <f t="shared" si="11"/>
        <v/>
      </c>
      <c r="AG14" s="32"/>
      <c r="AH14" s="44" t="str">
        <f t="shared" si="12"/>
        <v/>
      </c>
      <c r="AI14" s="30"/>
      <c r="AJ14" s="44" t="str">
        <f t="shared" si="13"/>
        <v/>
      </c>
      <c r="AK14" s="55">
        <v>425</v>
      </c>
      <c r="AL14" s="59"/>
      <c r="AO14" s="17"/>
      <c r="AP14" s="16">
        <v>325</v>
      </c>
      <c r="AQ14" s="17">
        <f>F14-AP14</f>
        <v>-325</v>
      </c>
      <c r="AR14" s="16"/>
      <c r="AS14" s="17"/>
      <c r="AT14" s="16"/>
      <c r="AU14" s="17">
        <v>165</v>
      </c>
      <c r="AV14" s="16"/>
      <c r="AW14" s="68">
        <f>40*13.5</f>
        <v>540</v>
      </c>
      <c r="AX14" s="69">
        <f>4*13.5*1.5</f>
        <v>81</v>
      </c>
      <c r="AY14" s="32">
        <f>AX14+AW14</f>
        <v>621</v>
      </c>
      <c r="AZ14" s="69">
        <f>AY14+5805</f>
        <v>6426</v>
      </c>
      <c r="BA14" s="33">
        <f>AY14</f>
        <v>621</v>
      </c>
      <c r="BB14" s="32">
        <f>AY14</f>
        <v>621</v>
      </c>
      <c r="BC14" s="32">
        <v>16</v>
      </c>
      <c r="BD14" s="32">
        <f>AY14*0.062</f>
        <v>38.5</v>
      </c>
      <c r="BE14" s="32">
        <f>BB14*0.0145</f>
        <v>9</v>
      </c>
      <c r="BF14" s="32">
        <f>AY14*0.01</f>
        <v>6.21</v>
      </c>
      <c r="BG14" s="32">
        <v>10</v>
      </c>
      <c r="BH14" s="32">
        <v>18.75</v>
      </c>
      <c r="BI14" s="32">
        <f>SUM(BC14:BH14)</f>
        <v>98.46</v>
      </c>
      <c r="BJ14" s="30">
        <f t="shared" si="14"/>
        <v>522.54</v>
      </c>
    </row>
    <row r="15" spans="2:62" x14ac:dyDescent="0.2">
      <c r="B15" s="7"/>
      <c r="C15" s="7" t="s">
        <v>52</v>
      </c>
      <c r="D15" s="28">
        <v>1</v>
      </c>
      <c r="E15" s="24" t="s">
        <v>11</v>
      </c>
      <c r="F15" s="30"/>
      <c r="G15" s="44" t="str">
        <f t="shared" si="0"/>
        <v/>
      </c>
      <c r="H15" s="32"/>
      <c r="I15" s="44" t="str">
        <f t="shared" si="1"/>
        <v/>
      </c>
      <c r="J15" s="32"/>
      <c r="K15" s="44" t="str">
        <f t="shared" si="2"/>
        <v/>
      </c>
      <c r="L15" s="32"/>
      <c r="M15" s="44" t="str">
        <f t="shared" si="3"/>
        <v/>
      </c>
      <c r="N15" s="8"/>
      <c r="O15" s="33"/>
      <c r="P15" s="44" t="str">
        <f t="shared" si="4"/>
        <v/>
      </c>
      <c r="Q15" s="32"/>
      <c r="R15" s="44" t="str">
        <f t="shared" si="5"/>
        <v/>
      </c>
      <c r="S15" s="8"/>
      <c r="T15" s="32"/>
      <c r="U15" s="44" t="str">
        <f t="shared" si="6"/>
        <v/>
      </c>
      <c r="V15" s="32"/>
      <c r="W15" s="44" t="str">
        <f t="shared" si="7"/>
        <v/>
      </c>
      <c r="X15" s="32"/>
      <c r="Y15" s="44" t="str">
        <f t="shared" si="8"/>
        <v/>
      </c>
      <c r="Z15" s="33"/>
      <c r="AA15" s="44" t="str">
        <f t="shared" si="9"/>
        <v/>
      </c>
      <c r="AB15" s="32"/>
      <c r="AC15" s="44" t="str">
        <f t="shared" si="10"/>
        <v/>
      </c>
      <c r="AD15" s="54" t="s">
        <v>26</v>
      </c>
      <c r="AE15" s="32"/>
      <c r="AF15" s="44" t="str">
        <f t="shared" si="11"/>
        <v/>
      </c>
      <c r="AG15" s="32"/>
      <c r="AH15" s="44" t="str">
        <f t="shared" si="12"/>
        <v/>
      </c>
      <c r="AI15" s="30"/>
      <c r="AJ15" s="44" t="str">
        <f t="shared" si="13"/>
        <v/>
      </c>
      <c r="AK15" s="54">
        <v>426</v>
      </c>
      <c r="AL15" s="59"/>
      <c r="AO15" s="17"/>
      <c r="AP15" s="15">
        <v>100</v>
      </c>
      <c r="AQ15" s="17">
        <f>F15-AP15</f>
        <v>-100</v>
      </c>
      <c r="AR15" s="15"/>
      <c r="AS15" s="17"/>
      <c r="AT15" s="15"/>
      <c r="AU15" s="17">
        <v>700</v>
      </c>
      <c r="AV15" s="15"/>
      <c r="AW15" s="68">
        <f>36*14</f>
        <v>504</v>
      </c>
      <c r="AX15" s="69"/>
      <c r="AY15" s="32">
        <f>AX15+AW15</f>
        <v>504</v>
      </c>
      <c r="AZ15" s="69">
        <f>AY15+5600</f>
        <v>6104</v>
      </c>
      <c r="BA15" s="33">
        <f>AY15</f>
        <v>504</v>
      </c>
      <c r="BB15" s="32">
        <f>AY15</f>
        <v>504</v>
      </c>
      <c r="BC15" s="32">
        <v>39</v>
      </c>
      <c r="BD15" s="32">
        <f>AY15*0.062</f>
        <v>31.25</v>
      </c>
      <c r="BE15" s="32">
        <f>BB15*0.0145</f>
        <v>7.31</v>
      </c>
      <c r="BF15" s="32">
        <f>AY15*0.01</f>
        <v>5.04</v>
      </c>
      <c r="BG15" s="32">
        <v>15</v>
      </c>
      <c r="BH15" s="32">
        <v>20</v>
      </c>
      <c r="BI15" s="32">
        <f>SUM(BC15:BH15)</f>
        <v>117.6</v>
      </c>
      <c r="BJ15" s="30">
        <f t="shared" si="14"/>
        <v>386.4</v>
      </c>
    </row>
    <row r="16" spans="2:62" x14ac:dyDescent="0.2">
      <c r="B16" s="7"/>
      <c r="C16" s="7" t="s">
        <v>53</v>
      </c>
      <c r="D16" s="28">
        <v>2</v>
      </c>
      <c r="E16" s="24" t="s">
        <v>10</v>
      </c>
      <c r="F16" s="30"/>
      <c r="G16" s="44" t="str">
        <f t="shared" si="0"/>
        <v/>
      </c>
      <c r="H16" s="32"/>
      <c r="I16" s="44" t="str">
        <f t="shared" si="1"/>
        <v/>
      </c>
      <c r="J16" s="32"/>
      <c r="K16" s="44" t="str">
        <f t="shared" si="2"/>
        <v/>
      </c>
      <c r="L16" s="33"/>
      <c r="M16" s="44" t="str">
        <f t="shared" si="3"/>
        <v/>
      </c>
      <c r="N16" s="8"/>
      <c r="O16" s="73"/>
      <c r="P16" s="44" t="str">
        <f t="shared" si="4"/>
        <v/>
      </c>
      <c r="Q16" s="32"/>
      <c r="R16" s="44" t="str">
        <f t="shared" si="5"/>
        <v/>
      </c>
      <c r="S16" s="8"/>
      <c r="T16" s="32"/>
      <c r="U16" s="44" t="str">
        <f t="shared" si="6"/>
        <v/>
      </c>
      <c r="V16" s="32"/>
      <c r="W16" s="44" t="str">
        <f t="shared" si="7"/>
        <v/>
      </c>
      <c r="X16" s="32"/>
      <c r="Y16" s="44" t="str">
        <f t="shared" si="8"/>
        <v/>
      </c>
      <c r="Z16" s="33"/>
      <c r="AA16" s="44" t="str">
        <f t="shared" si="9"/>
        <v/>
      </c>
      <c r="AB16" s="32"/>
      <c r="AC16" s="44" t="str">
        <f t="shared" si="10"/>
        <v/>
      </c>
      <c r="AD16" s="57"/>
      <c r="AE16" s="35"/>
      <c r="AF16" s="44" t="str">
        <f t="shared" si="11"/>
        <v/>
      </c>
      <c r="AG16" s="74"/>
      <c r="AH16" s="44" t="str">
        <f t="shared" si="12"/>
        <v/>
      </c>
      <c r="AI16" s="30"/>
      <c r="AJ16" s="44" t="str">
        <f t="shared" si="13"/>
        <v/>
      </c>
      <c r="AK16" s="54">
        <v>427</v>
      </c>
      <c r="AL16" s="59"/>
      <c r="AO16" s="18"/>
      <c r="AP16" s="15"/>
      <c r="AQ16" s="17">
        <v>5700</v>
      </c>
      <c r="AR16" s="15"/>
      <c r="AS16" s="17"/>
      <c r="AT16" s="15"/>
      <c r="AU16" s="17">
        <v>5700</v>
      </c>
      <c r="AV16" s="15"/>
      <c r="AW16" s="68">
        <f>40*14.5</f>
        <v>580</v>
      </c>
      <c r="AX16" s="69"/>
      <c r="AY16" s="32">
        <f>AX16+AW16</f>
        <v>580</v>
      </c>
      <c r="AZ16" s="70">
        <f>AY16+5945</f>
        <v>6525</v>
      </c>
      <c r="BA16" s="33">
        <f>AY16</f>
        <v>580</v>
      </c>
      <c r="BB16" s="32">
        <f>AY16</f>
        <v>580</v>
      </c>
      <c r="BC16" s="32">
        <v>20</v>
      </c>
      <c r="BD16" s="32">
        <f>AY16*0.062</f>
        <v>35.96</v>
      </c>
      <c r="BE16" s="32">
        <f>BB16*0.0145</f>
        <v>8.41</v>
      </c>
      <c r="BF16" s="32">
        <f>AY16*0.01</f>
        <v>5.8</v>
      </c>
      <c r="BG16" s="32"/>
      <c r="BH16" s="35"/>
      <c r="BI16" s="32">
        <f>SUM(BC16:BH16)</f>
        <v>70.17</v>
      </c>
      <c r="BJ16" s="30">
        <f t="shared" si="14"/>
        <v>509.83</v>
      </c>
    </row>
    <row r="17" spans="2:62" ht="13.5" thickBot="1" x14ac:dyDescent="0.25">
      <c r="B17" s="7"/>
      <c r="C17" s="7"/>
      <c r="D17" s="10"/>
      <c r="E17" s="10"/>
      <c r="F17" s="31"/>
      <c r="G17" s="66" t="str">
        <f t="shared" si="0"/>
        <v/>
      </c>
      <c r="H17" s="31"/>
      <c r="I17" s="66" t="str">
        <f t="shared" si="1"/>
        <v/>
      </c>
      <c r="J17" s="31"/>
      <c r="K17" s="66" t="str">
        <f t="shared" si="2"/>
        <v/>
      </c>
      <c r="L17" s="34"/>
      <c r="M17" s="66" t="str">
        <f t="shared" si="3"/>
        <v/>
      </c>
      <c r="N17" s="20"/>
      <c r="O17" s="31"/>
      <c r="P17" s="66" t="str">
        <f t="shared" si="4"/>
        <v/>
      </c>
      <c r="Q17" s="34"/>
      <c r="R17" s="66" t="str">
        <f t="shared" si="5"/>
        <v/>
      </c>
      <c r="S17" s="58"/>
      <c r="T17" s="34"/>
      <c r="U17" s="66" t="str">
        <f t="shared" si="6"/>
        <v/>
      </c>
      <c r="V17" s="34"/>
      <c r="W17" s="66" t="str">
        <f t="shared" si="7"/>
        <v/>
      </c>
      <c r="X17" s="34"/>
      <c r="Y17" s="66" t="str">
        <f t="shared" si="8"/>
        <v/>
      </c>
      <c r="Z17" s="34"/>
      <c r="AA17" s="66" t="str">
        <f t="shared" si="9"/>
        <v/>
      </c>
      <c r="AB17" s="34"/>
      <c r="AC17" s="66" t="str">
        <f t="shared" si="10"/>
        <v/>
      </c>
      <c r="AD17" s="58"/>
      <c r="AE17" s="34"/>
      <c r="AF17" s="66" t="str">
        <f t="shared" si="11"/>
        <v/>
      </c>
      <c r="AG17" s="34"/>
      <c r="AH17" s="66" t="str">
        <f t="shared" si="12"/>
        <v/>
      </c>
      <c r="AI17" s="34"/>
      <c r="AJ17" s="44" t="str">
        <f t="shared" si="13"/>
        <v/>
      </c>
      <c r="AK17" s="56"/>
      <c r="AL17" s="59"/>
      <c r="AO17" s="19">
        <f>SUM(AO12:AO16)</f>
        <v>0</v>
      </c>
      <c r="AP17" s="19">
        <f>SUM(AP12:AP16)</f>
        <v>425</v>
      </c>
      <c r="AQ17" s="19">
        <f>SUM(AQ12:AQ16)</f>
        <v>7530</v>
      </c>
      <c r="AR17" s="19">
        <f>SUM(AR12:AR16)</f>
        <v>0</v>
      </c>
      <c r="AS17" s="21">
        <f>SUM(AS12:AS16)</f>
        <v>0</v>
      </c>
      <c r="AT17" s="22">
        <v>6100</v>
      </c>
      <c r="AU17" s="21">
        <f t="shared" ref="AU17:BI17" si="15">SUM(AU12:AU16)</f>
        <v>8820</v>
      </c>
      <c r="AV17" s="22">
        <f t="shared" si="15"/>
        <v>0</v>
      </c>
      <c r="AW17" s="71">
        <f>SUM(AW12:AW16)</f>
        <v>2784</v>
      </c>
      <c r="AX17" s="71">
        <f>SUM(AX12:AX16)</f>
        <v>165</v>
      </c>
      <c r="AY17" s="31">
        <f t="shared" si="15"/>
        <v>2949</v>
      </c>
      <c r="AZ17" s="72">
        <f>SUM(AZ12:AZ16)</f>
        <v>32749</v>
      </c>
      <c r="BA17" s="31">
        <f t="shared" si="15"/>
        <v>2949</v>
      </c>
      <c r="BB17" s="34">
        <f t="shared" si="15"/>
        <v>2949</v>
      </c>
      <c r="BC17" s="34">
        <f>SUM(BC12:BC16)</f>
        <v>136</v>
      </c>
      <c r="BD17" s="34">
        <f t="shared" si="15"/>
        <v>182.84</v>
      </c>
      <c r="BE17" s="34">
        <f t="shared" si="15"/>
        <v>42.76</v>
      </c>
      <c r="BF17" s="34">
        <f t="shared" si="15"/>
        <v>29.49</v>
      </c>
      <c r="BG17" s="34">
        <f t="shared" si="15"/>
        <v>50</v>
      </c>
      <c r="BH17" s="34">
        <f t="shared" si="15"/>
        <v>97.5</v>
      </c>
      <c r="BI17" s="34">
        <f t="shared" si="15"/>
        <v>538.59</v>
      </c>
      <c r="BJ17" s="30">
        <f t="shared" si="14"/>
        <v>2410.41</v>
      </c>
    </row>
    <row r="18" spans="2:62" ht="13.5" thickTop="1" x14ac:dyDescent="0.2">
      <c r="B18" s="7"/>
      <c r="C18" s="7"/>
      <c r="D18" s="10"/>
      <c r="E18" s="10"/>
      <c r="F18" s="10"/>
      <c r="G18" s="10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8"/>
      <c r="AG18" s="7"/>
      <c r="AH18" s="7"/>
      <c r="AI18" s="7"/>
      <c r="AJ18" s="7"/>
      <c r="AK18" s="56"/>
      <c r="AL18" s="56"/>
    </row>
    <row r="20" spans="2:62" x14ac:dyDescent="0.2">
      <c r="D20" s="60" t="s">
        <v>47</v>
      </c>
    </row>
    <row r="21" spans="2:62" ht="18" customHeight="1" x14ac:dyDescent="0.2">
      <c r="D21" s="36"/>
      <c r="E21" s="36"/>
      <c r="F21" s="75" t="s">
        <v>32</v>
      </c>
      <c r="G21" s="76"/>
      <c r="H21" s="76"/>
      <c r="I21" s="76"/>
      <c r="J21" s="76"/>
      <c r="K21" s="76"/>
      <c r="L21" s="76"/>
      <c r="M21" s="76"/>
      <c r="N21" s="38"/>
      <c r="O21" s="37"/>
      <c r="P21" s="38"/>
      <c r="Q21" s="27"/>
      <c r="R21" s="27"/>
      <c r="S21" s="27"/>
      <c r="T21" s="27"/>
      <c r="U21" s="27"/>
      <c r="V21" s="49"/>
      <c r="W21" s="50"/>
    </row>
    <row r="22" spans="2:62" x14ac:dyDescent="0.2">
      <c r="D22" s="39"/>
      <c r="E22" s="39"/>
      <c r="F22" s="39"/>
      <c r="G22" s="39"/>
      <c r="H22" s="39"/>
      <c r="I22" s="39"/>
      <c r="J22" s="39"/>
      <c r="K22" s="14"/>
      <c r="L22" s="40"/>
      <c r="M22" s="41"/>
      <c r="N22" s="40"/>
      <c r="O22" s="14"/>
      <c r="P22" s="41"/>
      <c r="Q22" s="27"/>
      <c r="R22" s="27"/>
      <c r="S22" s="27"/>
      <c r="T22" s="27"/>
      <c r="U22" s="27"/>
      <c r="V22" s="48"/>
      <c r="W22" s="48"/>
    </row>
    <row r="23" spans="2:62" x14ac:dyDescent="0.2">
      <c r="D23" s="91" t="s">
        <v>33</v>
      </c>
      <c r="E23" s="92"/>
      <c r="F23" s="93" t="s">
        <v>45</v>
      </c>
      <c r="G23" s="94"/>
      <c r="H23" s="94"/>
      <c r="I23" s="94"/>
      <c r="J23" s="94"/>
      <c r="K23" s="12"/>
      <c r="L23" s="42" t="s">
        <v>2</v>
      </c>
      <c r="M23" s="12"/>
      <c r="N23" s="12"/>
      <c r="O23" s="42" t="s">
        <v>3</v>
      </c>
      <c r="P23" s="42"/>
      <c r="Q23" s="27"/>
      <c r="R23" s="27"/>
      <c r="S23" s="61"/>
      <c r="T23" s="61"/>
      <c r="U23" s="61"/>
      <c r="V23" s="62"/>
      <c r="W23" s="63"/>
      <c r="X23" s="26"/>
    </row>
    <row r="24" spans="2:62" x14ac:dyDescent="0.2">
      <c r="D24" s="82" t="s">
        <v>34</v>
      </c>
      <c r="E24" s="82"/>
      <c r="F24" s="82"/>
      <c r="G24" s="82"/>
      <c r="H24" s="83"/>
      <c r="I24" s="84"/>
      <c r="J24" s="84"/>
      <c r="K24" s="84"/>
      <c r="L24" s="84"/>
      <c r="M24" s="84"/>
      <c r="N24" s="84"/>
      <c r="O24" s="84"/>
      <c r="P24" s="44" t="s">
        <v>35</v>
      </c>
      <c r="Q24" s="27"/>
      <c r="R24" s="27"/>
      <c r="S24" s="61"/>
      <c r="T24" s="61"/>
      <c r="U24" s="61"/>
      <c r="V24" s="64"/>
      <c r="X24" s="67"/>
    </row>
    <row r="25" spans="2:62" x14ac:dyDescent="0.2">
      <c r="D25" s="47" t="s">
        <v>36</v>
      </c>
      <c r="E25" s="43">
        <v>24</v>
      </c>
      <c r="F25" s="7" t="s">
        <v>37</v>
      </c>
      <c r="G25" s="7"/>
      <c r="H25" s="7"/>
      <c r="I25" s="7"/>
      <c r="J25" s="7"/>
      <c r="K25" s="7"/>
      <c r="L25" s="33"/>
      <c r="M25" s="44" t="str">
        <f>IF(L25&lt;&gt;0,IF(L25=AZ25,"","*"),"")</f>
        <v/>
      </c>
      <c r="N25" s="56"/>
      <c r="O25" s="56"/>
      <c r="P25" s="44"/>
      <c r="Q25" s="27"/>
      <c r="R25" s="27"/>
      <c r="S25" s="61"/>
      <c r="T25" s="61"/>
      <c r="U25" s="61"/>
      <c r="V25" s="64"/>
      <c r="W25" s="64"/>
      <c r="X25" s="26"/>
      <c r="AZ25" s="53">
        <v>2949</v>
      </c>
    </row>
    <row r="26" spans="2:62" x14ac:dyDescent="0.2">
      <c r="D26" s="7"/>
      <c r="E26" s="7"/>
      <c r="F26" s="7" t="s">
        <v>56</v>
      </c>
      <c r="G26" s="45"/>
      <c r="H26" s="45"/>
      <c r="I26" s="45"/>
      <c r="J26" s="45"/>
      <c r="K26" s="45"/>
      <c r="L26" s="45"/>
      <c r="M26" s="45"/>
      <c r="N26" s="45"/>
      <c r="O26" s="53"/>
      <c r="P26" s="44" t="str">
        <f t="shared" ref="P26:P32" si="16">IF(O26&lt;&gt;0,IF(O26=BA26,"","*"),"")</f>
        <v/>
      </c>
      <c r="Q26" s="27"/>
      <c r="R26" s="27"/>
      <c r="S26" s="61"/>
      <c r="T26" s="61"/>
      <c r="U26" s="61"/>
      <c r="V26" s="65"/>
      <c r="W26" s="51"/>
      <c r="X26" s="26"/>
      <c r="BA26" s="53">
        <v>136</v>
      </c>
    </row>
    <row r="27" spans="2:62" x14ac:dyDescent="0.2">
      <c r="D27" s="46"/>
      <c r="E27" s="46"/>
      <c r="F27" s="46" t="s">
        <v>38</v>
      </c>
      <c r="G27" s="46"/>
      <c r="H27" s="45"/>
      <c r="I27" s="45"/>
      <c r="J27" s="52"/>
      <c r="K27" s="45"/>
      <c r="L27" s="45"/>
      <c r="M27" s="45"/>
      <c r="N27" s="45"/>
      <c r="O27" s="33"/>
      <c r="P27" s="44" t="str">
        <f t="shared" si="16"/>
        <v/>
      </c>
      <c r="Q27" s="27"/>
      <c r="R27" s="27"/>
      <c r="S27" s="61"/>
      <c r="T27" s="61"/>
      <c r="U27" s="61"/>
      <c r="V27" s="64"/>
      <c r="W27" s="64"/>
      <c r="X27" s="26"/>
      <c r="BA27" s="53">
        <v>182.84</v>
      </c>
    </row>
    <row r="28" spans="2:62" x14ac:dyDescent="0.2">
      <c r="D28" s="46"/>
      <c r="E28" s="46"/>
      <c r="F28" s="46" t="s">
        <v>39</v>
      </c>
      <c r="G28" s="46"/>
      <c r="H28" s="45"/>
      <c r="I28" s="45"/>
      <c r="J28" s="45"/>
      <c r="K28" s="7"/>
      <c r="L28" s="44"/>
      <c r="M28" s="56"/>
      <c r="N28" s="44"/>
      <c r="O28" s="33"/>
      <c r="P28" s="44" t="str">
        <f t="shared" si="16"/>
        <v/>
      </c>
      <c r="Q28" s="27"/>
      <c r="R28" s="27"/>
      <c r="S28" s="61"/>
      <c r="T28" s="61"/>
      <c r="U28" s="61"/>
      <c r="V28" s="64"/>
      <c r="W28" s="64"/>
      <c r="X28" s="26"/>
      <c r="BA28" s="53">
        <v>42.76</v>
      </c>
    </row>
    <row r="29" spans="2:62" x14ac:dyDescent="0.2">
      <c r="D29" s="46"/>
      <c r="E29" s="46"/>
      <c r="F29" s="46" t="s">
        <v>40</v>
      </c>
      <c r="G29" s="46"/>
      <c r="H29" s="45"/>
      <c r="I29" s="45"/>
      <c r="J29" s="45"/>
      <c r="K29" s="7"/>
      <c r="L29" s="44"/>
      <c r="M29" s="56"/>
      <c r="N29" s="44"/>
      <c r="O29" s="33"/>
      <c r="P29" s="44" t="str">
        <f t="shared" si="16"/>
        <v/>
      </c>
      <c r="Q29" s="27"/>
      <c r="R29" s="27"/>
      <c r="S29" s="61"/>
      <c r="T29" s="61"/>
      <c r="U29" s="61"/>
      <c r="V29" s="64"/>
      <c r="W29" s="64"/>
      <c r="X29" s="26"/>
      <c r="BA29" s="53">
        <v>29.49</v>
      </c>
    </row>
    <row r="30" spans="2:62" x14ac:dyDescent="0.2">
      <c r="D30" s="46"/>
      <c r="E30" s="46"/>
      <c r="F30" s="46" t="s">
        <v>41</v>
      </c>
      <c r="G30" s="46"/>
      <c r="H30" s="45"/>
      <c r="I30" s="45"/>
      <c r="J30" s="45"/>
      <c r="K30" s="7"/>
      <c r="L30" s="44"/>
      <c r="M30" s="56"/>
      <c r="N30" s="44"/>
      <c r="O30" s="33"/>
      <c r="P30" s="44" t="str">
        <f t="shared" si="16"/>
        <v/>
      </c>
      <c r="Q30" s="27"/>
      <c r="R30" s="27"/>
      <c r="S30" s="61"/>
      <c r="T30" s="61"/>
      <c r="U30" s="61"/>
      <c r="V30" s="64"/>
      <c r="W30" s="64"/>
      <c r="X30" s="26"/>
      <c r="BA30" s="53">
        <v>50</v>
      </c>
    </row>
    <row r="31" spans="2:62" x14ac:dyDescent="0.2">
      <c r="D31" s="46"/>
      <c r="E31" s="46"/>
      <c r="F31" s="46" t="s">
        <v>42</v>
      </c>
      <c r="G31" s="46"/>
      <c r="H31" s="45"/>
      <c r="I31" s="45"/>
      <c r="J31" s="45"/>
      <c r="K31" s="7"/>
      <c r="L31" s="44"/>
      <c r="M31" s="56"/>
      <c r="N31" s="44"/>
      <c r="O31" s="53"/>
      <c r="P31" s="44" t="str">
        <f t="shared" si="16"/>
        <v/>
      </c>
      <c r="Q31" s="27"/>
      <c r="R31" s="27"/>
      <c r="S31" s="61"/>
      <c r="T31" s="61"/>
      <c r="U31" s="61"/>
      <c r="V31" s="64"/>
      <c r="W31" s="64"/>
      <c r="X31" s="26"/>
      <c r="BA31" s="53">
        <v>40</v>
      </c>
    </row>
    <row r="32" spans="2:62" x14ac:dyDescent="0.2">
      <c r="D32" s="46"/>
      <c r="E32" s="46"/>
      <c r="F32" s="46" t="s">
        <v>43</v>
      </c>
      <c r="G32" s="46"/>
      <c r="H32" s="45"/>
      <c r="I32" s="45"/>
      <c r="J32" s="45"/>
      <c r="K32" s="7"/>
      <c r="L32" s="44"/>
      <c r="M32" s="56"/>
      <c r="N32" s="44"/>
      <c r="O32" s="53"/>
      <c r="P32" s="44" t="str">
        <f t="shared" si="16"/>
        <v/>
      </c>
      <c r="Q32" s="27"/>
      <c r="R32" s="27"/>
      <c r="S32" s="27"/>
      <c r="T32" s="27"/>
      <c r="U32" s="27"/>
      <c r="V32" s="50"/>
      <c r="W32" s="50"/>
      <c r="BA32" s="53">
        <v>57.5</v>
      </c>
    </row>
    <row r="33" spans="4:53" x14ac:dyDescent="0.2">
      <c r="D33" s="46"/>
      <c r="E33" s="46"/>
      <c r="F33" s="46" t="s">
        <v>44</v>
      </c>
      <c r="G33" s="46"/>
      <c r="H33" s="45"/>
      <c r="I33" s="45"/>
      <c r="J33" s="45"/>
      <c r="K33" s="7"/>
      <c r="L33" s="44"/>
      <c r="M33" s="56"/>
      <c r="N33" s="44"/>
      <c r="O33" s="53"/>
      <c r="P33" s="44" t="str">
        <f>IF(O33&lt;&gt;0,IF(O33=BA33,"","*"),"")</f>
        <v/>
      </c>
      <c r="Q33" s="27"/>
      <c r="R33" s="27"/>
      <c r="S33" s="27"/>
      <c r="T33" s="27"/>
      <c r="U33" s="27"/>
      <c r="V33" s="50"/>
      <c r="W33" s="50"/>
      <c r="BA33" s="53">
        <v>2410.41</v>
      </c>
    </row>
    <row r="34" spans="4:53" x14ac:dyDescent="0.2">
      <c r="D34" s="46"/>
      <c r="E34" s="46"/>
      <c r="F34" s="46" t="s">
        <v>55</v>
      </c>
      <c r="G34" s="46"/>
      <c r="H34" s="45"/>
      <c r="I34" s="45"/>
      <c r="J34" s="45"/>
      <c r="K34" s="7"/>
      <c r="L34" s="44"/>
      <c r="M34" s="7"/>
      <c r="N34" s="44"/>
      <c r="O34" s="7"/>
      <c r="P34" s="44"/>
      <c r="Q34" s="27"/>
      <c r="R34" s="27"/>
      <c r="S34" s="27"/>
      <c r="T34" s="27"/>
      <c r="U34" s="27"/>
      <c r="V34" s="50"/>
      <c r="W34" s="50"/>
    </row>
    <row r="35" spans="4:53" x14ac:dyDescent="0.2">
      <c r="D35" s="46"/>
      <c r="E35" s="46"/>
      <c r="F35" s="46"/>
      <c r="G35" s="46"/>
      <c r="H35" s="45"/>
      <c r="I35" s="45"/>
      <c r="J35" s="45"/>
      <c r="K35" s="7"/>
      <c r="L35" s="44"/>
      <c r="M35" s="7"/>
      <c r="N35" s="44"/>
      <c r="O35" s="7"/>
      <c r="P35" s="44"/>
      <c r="Q35" s="27"/>
      <c r="R35" s="27"/>
      <c r="S35" s="27"/>
      <c r="T35" s="27"/>
      <c r="U35" s="27"/>
      <c r="V35" s="50"/>
      <c r="W35" s="50"/>
    </row>
  </sheetData>
  <sheetProtection password="BAAF" sheet="1" objects="1" scenarios="1"/>
  <mergeCells count="13">
    <mergeCell ref="F21:M21"/>
    <mergeCell ref="T10:AH10"/>
    <mergeCell ref="AD11:AE11"/>
    <mergeCell ref="M1:T1"/>
    <mergeCell ref="D24:G24"/>
    <mergeCell ref="H24:O24"/>
    <mergeCell ref="B7:AL7"/>
    <mergeCell ref="B8:AL8"/>
    <mergeCell ref="B9:AL9"/>
    <mergeCell ref="F10:M10"/>
    <mergeCell ref="O10:R10"/>
    <mergeCell ref="D23:E23"/>
    <mergeCell ref="F23:J2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 8-9A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Updated for 23e by Mark Sears</dc:creator>
  <cp:lastModifiedBy>Joy Young</cp:lastModifiedBy>
  <cp:lastPrinted>2013-01-25T12:30:51Z</cp:lastPrinted>
  <dcterms:created xsi:type="dcterms:W3CDTF">2001-11-25T18:14:35Z</dcterms:created>
  <dcterms:modified xsi:type="dcterms:W3CDTF">2019-10-29T15:01:43Z</dcterms:modified>
</cp:coreProperties>
</file>