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fleming\Documents\FALL2019\BUS 302 - Managerial Finance\"/>
    </mc:Choice>
  </mc:AlternateContent>
  <bookViews>
    <workbookView xWindow="0" yWindow="0" windowWidth="28800" windowHeight="13020" activeTab="1"/>
  </bookViews>
  <sheets>
    <sheet name="Ratios" sheetId="1" r:id="rId1"/>
    <sheet name="TVM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2" l="1"/>
  <c r="B75" i="2"/>
  <c r="C63" i="2"/>
  <c r="C53" i="2"/>
  <c r="G43" i="2"/>
  <c r="G42" i="2"/>
  <c r="G36" i="2"/>
  <c r="F34" i="2"/>
  <c r="E34" i="2" s="1"/>
  <c r="D34" i="2" s="1"/>
  <c r="G21" i="2"/>
  <c r="G20" i="2"/>
  <c r="G13" i="2"/>
  <c r="E11" i="2"/>
  <c r="F11" i="2" s="1"/>
  <c r="G11" i="2" s="1"/>
  <c r="F94" i="1" l="1"/>
  <c r="H94" i="1" s="1"/>
  <c r="D94" i="1"/>
  <c r="B94" i="1"/>
  <c r="E70" i="1"/>
  <c r="D70" i="1"/>
  <c r="E69" i="1"/>
  <c r="D69" i="1"/>
  <c r="E68" i="1"/>
  <c r="D68" i="1"/>
  <c r="D66" i="1"/>
  <c r="E64" i="1"/>
  <c r="D64" i="1"/>
  <c r="E52" i="1"/>
  <c r="D52" i="1"/>
  <c r="E50" i="1"/>
  <c r="D50" i="1"/>
  <c r="E40" i="1"/>
  <c r="E80" i="1" s="1"/>
  <c r="D40" i="1"/>
  <c r="H36" i="1"/>
  <c r="G36" i="1"/>
  <c r="E36" i="1"/>
  <c r="D36" i="1"/>
  <c r="H30" i="1"/>
  <c r="E30" i="1"/>
  <c r="E73" i="1" s="1"/>
  <c r="H29" i="1"/>
  <c r="H28" i="1"/>
  <c r="G28" i="1"/>
  <c r="D27" i="1"/>
  <c r="G27" i="1" s="1"/>
  <c r="H26" i="1"/>
  <c r="G26" i="1"/>
  <c r="G25" i="1"/>
  <c r="E25" i="1"/>
  <c r="E27" i="1" s="1"/>
  <c r="D25" i="1"/>
  <c r="H24" i="1"/>
  <c r="G24" i="1"/>
  <c r="H23" i="1"/>
  <c r="G23" i="1"/>
  <c r="H22" i="1"/>
  <c r="G22" i="1"/>
  <c r="H18" i="1"/>
  <c r="G18" i="1"/>
  <c r="H17" i="1"/>
  <c r="G17" i="1"/>
  <c r="H16" i="1"/>
  <c r="E16" i="1"/>
  <c r="E65" i="1" s="1"/>
  <c r="D16" i="1"/>
  <c r="G16" i="1" s="1"/>
  <c r="H15" i="1"/>
  <c r="G15" i="1"/>
  <c r="H14" i="1"/>
  <c r="G14" i="1"/>
  <c r="H13" i="1"/>
  <c r="G13" i="1"/>
  <c r="H11" i="1"/>
  <c r="G11" i="1"/>
  <c r="E11" i="1"/>
  <c r="D11" i="1"/>
  <c r="E3" i="1"/>
  <c r="E31" i="1" l="1"/>
  <c r="H31" i="1" s="1"/>
  <c r="H27" i="1"/>
  <c r="B57" i="1"/>
  <c r="D74" i="1"/>
  <c r="D19" i="1"/>
  <c r="B58" i="1"/>
  <c r="B59" i="1" s="1"/>
  <c r="E66" i="1"/>
  <c r="E74" i="1"/>
  <c r="E81" i="1"/>
  <c r="E19" i="1"/>
  <c r="H25" i="1"/>
  <c r="D42" i="1"/>
  <c r="D58" i="1"/>
  <c r="D65" i="1"/>
  <c r="D76" i="1"/>
  <c r="E42" i="1"/>
  <c r="E53" i="1"/>
  <c r="E84" i="1" s="1"/>
  <c r="E76" i="1"/>
  <c r="D43" i="1" l="1"/>
  <c r="E71" i="1"/>
  <c r="H19" i="1"/>
  <c r="D92" i="1"/>
  <c r="G19" i="1"/>
  <c r="D71" i="1"/>
  <c r="D81" i="1"/>
  <c r="E44" i="1"/>
  <c r="E43" i="1"/>
  <c r="H43" i="1" l="1"/>
  <c r="E78" i="1"/>
  <c r="E51" i="1"/>
  <c r="E83" i="1" s="1"/>
  <c r="H46" i="1"/>
  <c r="H39" i="1"/>
  <c r="H37" i="1"/>
  <c r="E79" i="1"/>
  <c r="E77" i="1"/>
  <c r="E47" i="1"/>
  <c r="H47" i="1" s="1"/>
  <c r="H44" i="1"/>
  <c r="H41" i="1"/>
  <c r="H38" i="1"/>
  <c r="H40" i="1"/>
  <c r="H42" i="1"/>
  <c r="D44" i="1"/>
  <c r="B92" i="1" l="1"/>
  <c r="D78" i="1"/>
  <c r="D51" i="1"/>
  <c r="D83" i="1" s="1"/>
  <c r="G46" i="1"/>
  <c r="G39" i="1"/>
  <c r="G37" i="1"/>
  <c r="D77" i="1"/>
  <c r="D47" i="1"/>
  <c r="G44" i="1"/>
  <c r="G41" i="1"/>
  <c r="G38" i="1"/>
  <c r="G40" i="1"/>
  <c r="G42" i="1"/>
  <c r="G43" i="1"/>
  <c r="D29" i="1" l="1"/>
  <c r="G47" i="1"/>
  <c r="D30" i="1" l="1"/>
  <c r="G29" i="1"/>
  <c r="D73" i="1" l="1"/>
  <c r="D53" i="1"/>
  <c r="D84" i="1" s="1"/>
  <c r="G30" i="1"/>
  <c r="D31" i="1"/>
  <c r="G31" i="1" s="1"/>
  <c r="D80" i="1"/>
  <c r="F92" i="1"/>
  <c r="H92" i="1" s="1"/>
  <c r="D79" i="1"/>
</calcChain>
</file>

<file path=xl/sharedStrings.xml><?xml version="1.0" encoding="utf-8"?>
<sst xmlns="http://schemas.openxmlformats.org/spreadsheetml/2006/main" count="202" uniqueCount="158">
  <si>
    <t>INPUT DATA SECTION:  Historical Data Used in the Analysis</t>
  </si>
  <si>
    <t>Year-end stock price</t>
  </si>
  <si>
    <t>Shares outstanding (in millions)</t>
  </si>
  <si>
    <t>Tax rate</t>
  </si>
  <si>
    <t>COMMON SIZE BALANCE SHEETS - Allied Food Products - December 31</t>
  </si>
  <si>
    <t>(in millions of dollars)</t>
  </si>
  <si>
    <t>COMMON SIZE</t>
  </si>
  <si>
    <t>Assets</t>
  </si>
  <si>
    <t>Cash and equivalents</t>
  </si>
  <si>
    <t>Accounts receivable</t>
  </si>
  <si>
    <t>Inventories</t>
  </si>
  <si>
    <t>Total current assets</t>
  </si>
  <si>
    <t>Net plant and equipment</t>
  </si>
  <si>
    <t>Other LT assets</t>
  </si>
  <si>
    <t>Total assets</t>
  </si>
  <si>
    <t>Liabilities and equity</t>
  </si>
  <si>
    <t>Accounts payable</t>
  </si>
  <si>
    <t>Accruals</t>
  </si>
  <si>
    <t>Notes payable</t>
  </si>
  <si>
    <t>Total current liabilities</t>
  </si>
  <si>
    <t>Long-term bonds</t>
  </si>
  <si>
    <t>Total liabilities</t>
  </si>
  <si>
    <r>
      <t xml:space="preserve">Common stock </t>
    </r>
    <r>
      <rPr>
        <b/>
        <sz val="8"/>
        <rFont val="Arial"/>
        <family val="2"/>
      </rPr>
      <t>(50M  shares)</t>
    </r>
  </si>
  <si>
    <t>Retained earnings</t>
  </si>
  <si>
    <t>Total common equity</t>
  </si>
  <si>
    <t>Total liabilities and equity</t>
  </si>
  <si>
    <t>INCOME STATEMENTS - Allied Food Products - Years Ending December 31</t>
  </si>
  <si>
    <t>Net sales</t>
  </si>
  <si>
    <t>Oper costs except depr'n &amp; amort.</t>
  </si>
  <si>
    <t>Depreciation and amortization</t>
  </si>
  <si>
    <t>Operating income (EBIT)</t>
  </si>
  <si>
    <t xml:space="preserve">Less interest </t>
  </si>
  <si>
    <t>Earnings before taxes (EBT)</t>
  </si>
  <si>
    <t>Taxes</t>
  </si>
  <si>
    <t>Net income</t>
  </si>
  <si>
    <t>Common dividends</t>
  </si>
  <si>
    <t>Addition to retained earnings</t>
  </si>
  <si>
    <t>PER-SHARE DATA</t>
  </si>
  <si>
    <t>Earnings per share (EPS)</t>
  </si>
  <si>
    <t>Dividends per share (DPS)</t>
  </si>
  <si>
    <t>Book value per share (BVPS)</t>
  </si>
  <si>
    <t>2015 FREE CASH FLOW (FCF)</t>
  </si>
  <si>
    <t>FCF =</t>
  </si>
  <si>
    <r>
      <t xml:space="preserve">EBIT(1 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 xml:space="preserve"> T)</t>
    </r>
  </si>
  <si>
    <r>
      <t xml:space="preserve">+   </t>
    </r>
    <r>
      <rPr>
        <b/>
        <sz val="10"/>
        <rFont val="Arial"/>
        <family val="2"/>
      </rPr>
      <t>Depr'n</t>
    </r>
  </si>
  <si>
    <r>
      <t>–   [</t>
    </r>
    <r>
      <rPr>
        <b/>
        <sz val="10"/>
        <rFont val="Arial"/>
        <family val="2"/>
      </rPr>
      <t xml:space="preserve">Cap Ex </t>
    </r>
  </si>
  <si>
    <t>+ ΔNOWC</t>
  </si>
  <si>
    <t>]</t>
  </si>
  <si>
    <t>+ $100.0</t>
  </si>
  <si>
    <t>– [$230.0</t>
  </si>
  <si>
    <t>+ $150</t>
  </si>
  <si>
    <t>–</t>
  </si>
  <si>
    <t>SECTIONS 4-1 TO 4-6,  RATIO ANALYSIS</t>
  </si>
  <si>
    <t>Here we calculate Allied's ratios for 2014 and 2015.  These results are compared across time and to the  industry averages.</t>
  </si>
  <si>
    <t>Liquidity ratios</t>
  </si>
  <si>
    <t>Ind Avg</t>
  </si>
  <si>
    <t>Current Ratio</t>
  </si>
  <si>
    <t>Quick Ratio</t>
  </si>
  <si>
    <t>Asset Management ratios</t>
  </si>
  <si>
    <t>Inventory Turnover</t>
  </si>
  <si>
    <t>Days Sales Outstanding</t>
  </si>
  <si>
    <t>Fixed Assets Turnover</t>
  </si>
  <si>
    <t>Total Assets Turnover</t>
  </si>
  <si>
    <t>Debt Management ratios</t>
  </si>
  <si>
    <t>Total Debt to Total Capital</t>
  </si>
  <si>
    <t>Times Interest Earned</t>
  </si>
  <si>
    <t>Profitability ratios</t>
  </si>
  <si>
    <t xml:space="preserve">   Operating Margin</t>
  </si>
  <si>
    <t>Profit Margin</t>
  </si>
  <si>
    <t>Return on Total Assets</t>
  </si>
  <si>
    <t>Return on Common Equity</t>
  </si>
  <si>
    <t xml:space="preserve">   Return on Invested Capital</t>
  </si>
  <si>
    <t>Basic Earning Power</t>
  </si>
  <si>
    <t>Market Value ratios</t>
  </si>
  <si>
    <t>Price-to-Earnings Ratio</t>
  </si>
  <si>
    <t>Market-to-Book Ratio</t>
  </si>
  <si>
    <t>SECTION 4-7.  TYING THE RATIOS TOGETHER:  THE DuPONT EQUATION</t>
  </si>
  <si>
    <t>The DuPont equation shows that a firm's ROE depends on three essential components:  (1) the profit margin, (2) the total assets turnover, and (3) the equity multiplier.</t>
  </si>
  <si>
    <t>ROE =</t>
  </si>
  <si>
    <t>Profit Margin   x</t>
  </si>
  <si>
    <t xml:space="preserve">TA Turnover  </t>
  </si>
  <si>
    <t>x       Equity Multiplier</t>
  </si>
  <si>
    <t xml:space="preserve"> ROE  =    </t>
  </si>
  <si>
    <t>Net income / Sales</t>
  </si>
  <si>
    <t>x</t>
  </si>
  <si>
    <t>Sales / Total assets</t>
  </si>
  <si>
    <t>Total assets / Equity</t>
  </si>
  <si>
    <t xml:space="preserve">  ROE =    </t>
  </si>
  <si>
    <t xml:space="preserve">  =    </t>
  </si>
  <si>
    <t>Industry =</t>
  </si>
  <si>
    <t xml:space="preserve">    Industry Equity Multiplier = ROE/ROA =</t>
  </si>
  <si>
    <t xml:space="preserve"> = F88/F87</t>
  </si>
  <si>
    <t xml:space="preserve">Question:  You plan to deposit $100 in a bank that pays a guaranteed 5% interest each year.  How much would you have at the end of Year 3?  </t>
  </si>
  <si>
    <t>Table 5.1  Summary of Future Value Calculations</t>
  </si>
  <si>
    <r>
      <t>Investment       = CF</t>
    </r>
    <r>
      <rPr>
        <b/>
        <vertAlign val="subscript"/>
        <sz val="10"/>
        <color indexed="12"/>
        <rFont val="Arial"/>
        <family val="2"/>
      </rPr>
      <t xml:space="preserve">0 </t>
    </r>
    <r>
      <rPr>
        <b/>
        <sz val="10"/>
        <color indexed="12"/>
        <rFont val="Arial"/>
        <family val="2"/>
      </rPr>
      <t xml:space="preserve"> = PV =</t>
    </r>
  </si>
  <si>
    <r>
      <t xml:space="preserve">Interest rate     =    I  </t>
    </r>
    <r>
      <rPr>
        <b/>
        <sz val="8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 =</t>
    </r>
  </si>
  <si>
    <r>
      <t>No. of periods  =    N</t>
    </r>
    <r>
      <rPr>
        <b/>
        <sz val="8"/>
        <color indexed="12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 xml:space="preserve"> = </t>
    </r>
  </si>
  <si>
    <t>Periods:</t>
  </si>
  <si>
    <t>|</t>
  </si>
  <si>
    <t>Cash Flow Time Line:</t>
  </si>
  <si>
    <t>FV = ?</t>
  </si>
  <si>
    <t>Step-by-Step Approach:</t>
  </si>
  <si>
    <r>
      <t>Formula Approach: FV</t>
    </r>
    <r>
      <rPr>
        <b/>
        <u/>
        <vertAlign val="subscript"/>
        <sz val="10"/>
        <color indexed="18"/>
        <rFont val="Arial"/>
        <family val="2"/>
      </rPr>
      <t>N</t>
    </r>
    <r>
      <rPr>
        <b/>
        <u/>
        <sz val="10"/>
        <color indexed="18"/>
        <rFont val="Arial"/>
        <family val="2"/>
      </rPr>
      <t xml:space="preserve"> = PV(1 + I)</t>
    </r>
    <r>
      <rPr>
        <b/>
        <u/>
        <vertAlign val="superscript"/>
        <sz val="10"/>
        <color indexed="18"/>
        <rFont val="Arial"/>
        <family val="2"/>
      </rPr>
      <t>N</t>
    </r>
    <r>
      <rPr>
        <b/>
        <u/>
        <sz val="10"/>
        <color indexed="18"/>
        <rFont val="Arial"/>
        <family val="2"/>
      </rPr>
      <t xml:space="preserve">  </t>
    </r>
  </si>
  <si>
    <r>
      <t>FV</t>
    </r>
    <r>
      <rPr>
        <b/>
        <vertAlign val="subscript"/>
        <sz val="10"/>
        <color indexed="18"/>
        <rFont val="Arial"/>
        <family val="2"/>
      </rPr>
      <t xml:space="preserve">N </t>
    </r>
    <r>
      <rPr>
        <b/>
        <sz val="10"/>
        <color indexed="18"/>
        <rFont val="Arial"/>
        <family val="2"/>
      </rPr>
      <t xml:space="preserve">= </t>
    </r>
  </si>
  <si>
    <r>
      <t>$100(1.05)</t>
    </r>
    <r>
      <rPr>
        <b/>
        <vertAlign val="superscript"/>
        <sz val="10"/>
        <color indexed="18"/>
        <rFont val="Arial"/>
        <family val="2"/>
      </rPr>
      <t>3</t>
    </r>
    <r>
      <rPr>
        <b/>
        <sz val="10"/>
        <color indexed="18"/>
        <rFont val="Arial"/>
        <family val="2"/>
      </rPr>
      <t xml:space="preserve"> </t>
    </r>
  </si>
  <si>
    <t>=</t>
  </si>
  <si>
    <t>Calculator Approach:</t>
  </si>
  <si>
    <t>N</t>
  </si>
  <si>
    <t>I/YR</t>
  </si>
  <si>
    <t>PV</t>
  </si>
  <si>
    <t>PMT</t>
  </si>
  <si>
    <t>FV</t>
  </si>
  <si>
    <t>Excel Approach:</t>
  </si>
  <si>
    <t>FV function:</t>
  </si>
  <si>
    <r>
      <t>FV</t>
    </r>
    <r>
      <rPr>
        <b/>
        <vertAlign val="subscript"/>
        <sz val="10"/>
        <color indexed="16"/>
        <rFont val="Arial"/>
        <family val="2"/>
      </rPr>
      <t xml:space="preserve">N </t>
    </r>
    <r>
      <rPr>
        <b/>
        <sz val="10"/>
        <color indexed="16"/>
        <rFont val="Arial"/>
        <family val="2"/>
      </rPr>
      <t>=</t>
    </r>
    <r>
      <rPr>
        <b/>
        <sz val="10"/>
        <rFont val="Arial"/>
        <family val="2"/>
      </rPr>
      <t xml:space="preserve"> </t>
    </r>
  </si>
  <si>
    <r>
      <t xml:space="preserve">       =</t>
    </r>
    <r>
      <rPr>
        <b/>
        <sz val="9"/>
        <color indexed="16"/>
        <rFont val="Arial"/>
        <family val="2"/>
      </rPr>
      <t>FV</t>
    </r>
    <r>
      <rPr>
        <b/>
        <sz val="9"/>
        <rFont val="Arial"/>
        <family val="2"/>
      </rPr>
      <t>(</t>
    </r>
    <r>
      <rPr>
        <b/>
        <sz val="9"/>
        <color rgb="FF008000"/>
        <rFont val="Arial"/>
        <family val="2"/>
      </rPr>
      <t>rate</t>
    </r>
    <r>
      <rPr>
        <b/>
        <sz val="9"/>
        <rFont val="Arial"/>
        <family val="2"/>
      </rPr>
      <t>,nper,</t>
    </r>
    <r>
      <rPr>
        <b/>
        <sz val="9"/>
        <color rgb="FF808000"/>
        <rFont val="Arial"/>
        <family val="2"/>
      </rPr>
      <t>pmt</t>
    </r>
    <r>
      <rPr>
        <b/>
        <sz val="9"/>
        <rFont val="Arial"/>
        <family val="2"/>
      </rPr>
      <t>,</t>
    </r>
    <r>
      <rPr>
        <b/>
        <sz val="9"/>
        <color rgb="FFFF0000"/>
        <rFont val="Arial"/>
        <family val="2"/>
      </rPr>
      <t>pv</t>
    </r>
    <r>
      <rPr>
        <b/>
        <sz val="9"/>
        <rFont val="Arial"/>
        <family val="2"/>
      </rPr>
      <t xml:space="preserve">,type)    </t>
    </r>
  </si>
  <si>
    <t xml:space="preserve">                  Fixed inputs:</t>
  </si>
  <si>
    <r>
      <t xml:space="preserve">     =</t>
    </r>
    <r>
      <rPr>
        <b/>
        <sz val="10"/>
        <color indexed="16"/>
        <rFont val="Arial"/>
        <family val="2"/>
      </rPr>
      <t>FV</t>
    </r>
    <r>
      <rPr>
        <b/>
        <sz val="10"/>
        <rFont val="Arial"/>
        <family val="2"/>
      </rPr>
      <t>(</t>
    </r>
    <r>
      <rPr>
        <b/>
        <sz val="10"/>
        <color indexed="17"/>
        <rFont val="Arial"/>
        <family val="2"/>
      </rPr>
      <t>0.05</t>
    </r>
    <r>
      <rPr>
        <b/>
        <sz val="10"/>
        <rFont val="Arial"/>
        <family val="2"/>
      </rPr>
      <t>,3,</t>
    </r>
    <r>
      <rPr>
        <b/>
        <sz val="10"/>
        <color indexed="19"/>
        <rFont val="Arial"/>
        <family val="2"/>
      </rPr>
      <t>0</t>
    </r>
    <r>
      <rPr>
        <b/>
        <sz val="10"/>
        <rFont val="Arial"/>
        <family val="2"/>
      </rPr>
      <t>,</t>
    </r>
    <r>
      <rPr>
        <b/>
        <sz val="10"/>
        <color indexed="10"/>
        <rFont val="Arial"/>
        <family val="2"/>
      </rPr>
      <t>-100</t>
    </r>
    <r>
      <rPr>
        <b/>
        <sz val="10"/>
        <rFont val="Arial"/>
        <family val="2"/>
      </rPr>
      <t>)     =</t>
    </r>
  </si>
  <si>
    <t xml:space="preserve">             Cell references:</t>
  </si>
  <si>
    <r>
      <t xml:space="preserve">     =</t>
    </r>
    <r>
      <rPr>
        <b/>
        <sz val="10"/>
        <color indexed="16"/>
        <rFont val="Arial"/>
        <family val="2"/>
      </rPr>
      <t>FV</t>
    </r>
    <r>
      <rPr>
        <b/>
        <sz val="10"/>
        <rFont val="Arial"/>
        <family val="2"/>
      </rPr>
      <t>(</t>
    </r>
    <r>
      <rPr>
        <b/>
        <sz val="10"/>
        <color indexed="17"/>
        <rFont val="Arial"/>
        <family val="2"/>
      </rPr>
      <t>C15</t>
    </r>
    <r>
      <rPr>
        <b/>
        <sz val="10"/>
        <rFont val="Arial"/>
        <family val="2"/>
      </rPr>
      <t>,C16,</t>
    </r>
    <r>
      <rPr>
        <b/>
        <sz val="10"/>
        <color indexed="19"/>
        <rFont val="Arial"/>
        <family val="2"/>
      </rPr>
      <t>0</t>
    </r>
    <r>
      <rPr>
        <b/>
        <sz val="10"/>
        <rFont val="Arial"/>
        <family val="2"/>
      </rPr>
      <t>,</t>
    </r>
    <r>
      <rPr>
        <b/>
        <sz val="10"/>
        <color indexed="10"/>
        <rFont val="Arial"/>
        <family val="2"/>
      </rPr>
      <t>C14</t>
    </r>
    <r>
      <rPr>
        <b/>
        <sz val="10"/>
        <rFont val="Arial"/>
        <family val="2"/>
      </rPr>
      <t>)  =</t>
    </r>
  </si>
  <si>
    <t>In the Excel formula, the terms are entered in this sequence: interest, periods, 0 to indicate no intermediate cash flows, and then the PV.  The data can be entered as fixed numbers or as cell references.</t>
  </si>
  <si>
    <t>You must make a payment of $115.76 in 3 years.  If a bank pays a guaranteed 5% interest rate each year, how much would you need to deposit now to have $115.76 in 3 years?</t>
  </si>
  <si>
    <t>You can work this problem in the same ways that we discussed above.</t>
  </si>
  <si>
    <t>Table 5.2  Summary of Present Value Calculations</t>
  </si>
  <si>
    <r>
      <t>Future payment = CF</t>
    </r>
    <r>
      <rPr>
        <b/>
        <vertAlign val="subscript"/>
        <sz val="10"/>
        <color indexed="12"/>
        <rFont val="Arial"/>
        <family val="2"/>
      </rPr>
      <t xml:space="preserve">N </t>
    </r>
    <r>
      <rPr>
        <b/>
        <sz val="10"/>
        <color indexed="12"/>
        <rFont val="Arial"/>
        <family val="2"/>
      </rPr>
      <t xml:space="preserve"> = FV =</t>
    </r>
  </si>
  <si>
    <t>Interest rate       =    I    =</t>
  </si>
  <si>
    <t xml:space="preserve">No. of periods    =    N   = </t>
  </si>
  <si>
    <t>PV = ?</t>
  </si>
  <si>
    <r>
      <t>Formula Approach: PV = FV</t>
    </r>
    <r>
      <rPr>
        <b/>
        <u/>
        <vertAlign val="subscript"/>
        <sz val="10"/>
        <color indexed="18"/>
        <rFont val="Arial"/>
        <family val="2"/>
      </rPr>
      <t>N</t>
    </r>
    <r>
      <rPr>
        <b/>
        <u/>
        <sz val="10"/>
        <color indexed="18"/>
        <rFont val="Arial"/>
        <family val="2"/>
      </rPr>
      <t xml:space="preserve"> / (1 + I)</t>
    </r>
    <r>
      <rPr>
        <b/>
        <u/>
        <vertAlign val="superscript"/>
        <sz val="10"/>
        <color indexed="18"/>
        <rFont val="Arial"/>
        <family val="2"/>
      </rPr>
      <t>N</t>
    </r>
    <r>
      <rPr>
        <b/>
        <u/>
        <sz val="10"/>
        <color indexed="18"/>
        <rFont val="Arial"/>
        <family val="2"/>
      </rPr>
      <t xml:space="preserve"> </t>
    </r>
  </si>
  <si>
    <r>
      <t>PV</t>
    </r>
    <r>
      <rPr>
        <b/>
        <vertAlign val="subscript"/>
        <sz val="10"/>
        <color indexed="18"/>
        <rFont val="Arial"/>
        <family val="2"/>
      </rPr>
      <t xml:space="preserve"> </t>
    </r>
    <r>
      <rPr>
        <b/>
        <sz val="10"/>
        <color indexed="18"/>
        <rFont val="Arial"/>
        <family val="2"/>
      </rPr>
      <t xml:space="preserve">= </t>
    </r>
  </si>
  <si>
    <r>
      <t>$115.76/(1.05)</t>
    </r>
    <r>
      <rPr>
        <b/>
        <vertAlign val="superscript"/>
        <sz val="10"/>
        <color indexed="18"/>
        <rFont val="Arial"/>
        <family val="2"/>
      </rPr>
      <t>3</t>
    </r>
    <r>
      <rPr>
        <b/>
        <sz val="10"/>
        <color indexed="18"/>
        <rFont val="Arial"/>
        <family val="2"/>
      </rPr>
      <t xml:space="preserve"> </t>
    </r>
  </si>
  <si>
    <t xml:space="preserve">               PV function:</t>
  </si>
  <si>
    <r>
      <t>PV</t>
    </r>
    <r>
      <rPr>
        <b/>
        <vertAlign val="subscript"/>
        <sz val="10"/>
        <color rgb="FF993300"/>
        <rFont val="Arial"/>
        <family val="2"/>
      </rPr>
      <t xml:space="preserve"> </t>
    </r>
    <r>
      <rPr>
        <b/>
        <sz val="10"/>
        <color rgb="FF993300"/>
        <rFont val="Arial"/>
        <family val="2"/>
      </rPr>
      <t xml:space="preserve">= </t>
    </r>
  </si>
  <si>
    <r>
      <t xml:space="preserve">       =</t>
    </r>
    <r>
      <rPr>
        <b/>
        <sz val="9"/>
        <color rgb="FFFF0000"/>
        <rFont val="Arial"/>
        <family val="2"/>
      </rPr>
      <t>PV</t>
    </r>
    <r>
      <rPr>
        <b/>
        <sz val="9"/>
        <rFont val="Arial"/>
        <family val="2"/>
      </rPr>
      <t>(</t>
    </r>
    <r>
      <rPr>
        <b/>
        <sz val="9"/>
        <color indexed="17"/>
        <rFont val="Arial"/>
        <family val="2"/>
      </rPr>
      <t>rate</t>
    </r>
    <r>
      <rPr>
        <b/>
        <sz val="9"/>
        <rFont val="Arial"/>
        <family val="2"/>
      </rPr>
      <t>,nper,</t>
    </r>
    <r>
      <rPr>
        <b/>
        <sz val="9"/>
        <color rgb="FF808000"/>
        <rFont val="Arial"/>
        <family val="2"/>
      </rPr>
      <t>pmt</t>
    </r>
    <r>
      <rPr>
        <b/>
        <sz val="9"/>
        <rFont val="Arial"/>
        <family val="2"/>
      </rPr>
      <t>,</t>
    </r>
    <r>
      <rPr>
        <b/>
        <sz val="9"/>
        <color rgb="FF993300"/>
        <rFont val="Arial"/>
        <family val="2"/>
      </rPr>
      <t>fv,</t>
    </r>
    <r>
      <rPr>
        <b/>
        <sz val="9"/>
        <rFont val="Arial"/>
        <family val="2"/>
      </rPr>
      <t>type)</t>
    </r>
  </si>
  <si>
    <r>
      <t>PV</t>
    </r>
    <r>
      <rPr>
        <b/>
        <vertAlign val="subscript"/>
        <sz val="10"/>
        <color indexed="16"/>
        <rFont val="Arial"/>
        <family val="2"/>
      </rPr>
      <t xml:space="preserve"> </t>
    </r>
    <r>
      <rPr>
        <b/>
        <sz val="10"/>
        <color indexed="16"/>
        <rFont val="Arial"/>
        <family val="2"/>
      </rPr>
      <t>=</t>
    </r>
    <r>
      <rPr>
        <b/>
        <sz val="10"/>
        <rFont val="Arial"/>
        <family val="2"/>
      </rPr>
      <t xml:space="preserve"> </t>
    </r>
  </si>
  <si>
    <r>
      <t xml:space="preserve">     =</t>
    </r>
    <r>
      <rPr>
        <b/>
        <sz val="10"/>
        <color rgb="FFFF0000"/>
        <rFont val="Arial"/>
        <family val="2"/>
      </rPr>
      <t>PV</t>
    </r>
    <r>
      <rPr>
        <b/>
        <sz val="10"/>
        <rFont val="Arial"/>
        <family val="2"/>
      </rPr>
      <t>(</t>
    </r>
    <r>
      <rPr>
        <b/>
        <sz val="10"/>
        <color indexed="17"/>
        <rFont val="Arial"/>
        <family val="2"/>
      </rPr>
      <t>0.05</t>
    </r>
    <r>
      <rPr>
        <b/>
        <sz val="10"/>
        <rFont val="Arial"/>
        <family val="2"/>
      </rPr>
      <t>,3,</t>
    </r>
    <r>
      <rPr>
        <b/>
        <sz val="10"/>
        <color indexed="19"/>
        <rFont val="Arial"/>
        <family val="2"/>
      </rPr>
      <t>0</t>
    </r>
    <r>
      <rPr>
        <b/>
        <sz val="10"/>
        <rFont val="Arial"/>
        <family val="2"/>
      </rPr>
      <t>,</t>
    </r>
    <r>
      <rPr>
        <b/>
        <sz val="10"/>
        <color rgb="FF993300"/>
        <rFont val="Arial"/>
        <family val="2"/>
      </rPr>
      <t>115.76</t>
    </r>
    <r>
      <rPr>
        <b/>
        <sz val="10"/>
        <rFont val="Arial"/>
        <family val="2"/>
      </rPr>
      <t>)   =</t>
    </r>
  </si>
  <si>
    <t>Cell references:</t>
  </si>
  <si>
    <r>
      <t xml:space="preserve">     =</t>
    </r>
    <r>
      <rPr>
        <b/>
        <sz val="10"/>
        <color rgb="FFFF0000"/>
        <rFont val="Arial"/>
        <family val="2"/>
      </rPr>
      <t>PV</t>
    </r>
    <r>
      <rPr>
        <b/>
        <sz val="10"/>
        <rFont val="Arial"/>
        <family val="2"/>
      </rPr>
      <t>(</t>
    </r>
    <r>
      <rPr>
        <b/>
        <sz val="10"/>
        <color indexed="17"/>
        <rFont val="Arial"/>
        <family val="2"/>
      </rPr>
      <t>C65</t>
    </r>
    <r>
      <rPr>
        <b/>
        <sz val="10"/>
        <rFont val="Arial"/>
        <family val="2"/>
      </rPr>
      <t>,C66,</t>
    </r>
    <r>
      <rPr>
        <b/>
        <sz val="10"/>
        <color indexed="19"/>
        <rFont val="Arial"/>
        <family val="2"/>
      </rPr>
      <t>0</t>
    </r>
    <r>
      <rPr>
        <b/>
        <sz val="10"/>
        <rFont val="Arial"/>
        <family val="2"/>
      </rPr>
      <t>,</t>
    </r>
    <r>
      <rPr>
        <b/>
        <sz val="10"/>
        <color rgb="FF993300"/>
        <rFont val="Arial"/>
        <family val="2"/>
      </rPr>
      <t>C64</t>
    </r>
    <r>
      <rPr>
        <b/>
        <sz val="10"/>
        <rFont val="Arial"/>
        <family val="2"/>
      </rPr>
      <t>)    =</t>
    </r>
  </si>
  <si>
    <t>In the Excel formula, 0 indicates that there are no intermediate cash flows.</t>
  </si>
  <si>
    <t>Previously, we solved equations to find FV and PV.  However, we could just as easily solve for I or N.  For example, suppose we know that a given bond has a cost of $100 and that it will return $150 after 10 years.  It makes no annual payments, so PMT = 0. Thus, we know PV, FV, and N, and we want to find the rate of return we would earn if we bought the bond.</t>
  </si>
  <si>
    <t>Present value (PV)</t>
  </si>
  <si>
    <t>Future value (FV)</t>
  </si>
  <si>
    <t>No. of years (N)</t>
  </si>
  <si>
    <t>Interest rate function</t>
  </si>
  <si>
    <t>= RATE(nper,pmt,pv,fv,type,guess)</t>
  </si>
  <si>
    <t>Interest rate (I)</t>
  </si>
  <si>
    <t>=RATE(C111,0,C109,C110)</t>
  </si>
  <si>
    <t>Sometimes we need to know how long it will take to accumulate a given sum of money, given our beginning funds and the rate we will earn on those funds.  For example, suppose we believe that we could retire comfortably if we had $1 million, and we want to find how long it will take us to reach that goal, assuming that we now have $500,000 invested at 4.5%.</t>
  </si>
  <si>
    <t>=NPER(rate,pmt,pv,fv,type)</t>
  </si>
  <si>
    <t>=NPER(C122,0,C120,C121)</t>
  </si>
  <si>
    <t>FINDING THE NUMBER OF PERIODS, N</t>
  </si>
  <si>
    <t>Payment (PMT)</t>
  </si>
  <si>
    <t>END MODE</t>
  </si>
  <si>
    <t>BEGIN MODE</t>
  </si>
  <si>
    <t>=NPER(rate,pmt,pv,fv,type=1)</t>
  </si>
  <si>
    <t>=NPER(C274,C276,C275,C277)</t>
  </si>
  <si>
    <t>No.of years (N)</t>
  </si>
  <si>
    <t>You can only save $1,200 per year.  Again assuming that you would earn 6%, how long would it take you to reach a $10,000 goal?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</si>
</sst>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#,##0.0"/>
    <numFmt numFmtId="166" formatCode="&quot;$&quot;#,##0"/>
    <numFmt numFmtId="167" formatCode="_(&quot;$&quot;* #,##0.0_);_(&quot;$&quot;* \(#,##0.0\);_(&quot;$&quot;* &quot;-&quot;?_);_(@_)"/>
    <numFmt numFmtId="168" formatCode="_(* #,##0.0_);_(* \(#,##0.0\);_(* &quot;-&quot;?_);_(@_)"/>
    <numFmt numFmtId="169" formatCode="&quot;$&quot;#,##0.0"/>
    <numFmt numFmtId="170" formatCode="0.0%"/>
    <numFmt numFmtId="171" formatCode="&quot;$&quot;#,##0.0_);\(&quot;$&quot;#,##0.0\)"/>
    <numFmt numFmtId="172" formatCode="0.0"/>
    <numFmt numFmtId="173" formatCode="#,##0.000"/>
    <numFmt numFmtId="174" formatCode="0.0000"/>
    <numFmt numFmtId="175" formatCode="&quot;$&quot;#,##0.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11"/>
      <color indexed="16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2"/>
      <name val="Arial"/>
      <family val="2"/>
    </font>
    <font>
      <sz val="12"/>
      <name val="Times"/>
      <family val="1"/>
    </font>
    <font>
      <b/>
      <sz val="12"/>
      <color indexed="18"/>
      <name val="Arial"/>
      <family val="2"/>
    </font>
    <font>
      <b/>
      <vertAlign val="subscript"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58"/>
      <name val="Arial"/>
      <family val="2"/>
    </font>
    <font>
      <b/>
      <u/>
      <sz val="10"/>
      <color indexed="17"/>
      <name val="Arial"/>
      <family val="2"/>
    </font>
    <font>
      <b/>
      <u/>
      <sz val="10"/>
      <color indexed="58"/>
      <name val="Arial"/>
      <family val="2"/>
    </font>
    <font>
      <b/>
      <u/>
      <sz val="10"/>
      <color indexed="18"/>
      <name val="Arial"/>
      <family val="2"/>
    </font>
    <font>
      <b/>
      <u/>
      <vertAlign val="subscript"/>
      <sz val="10"/>
      <color indexed="18"/>
      <name val="Arial"/>
      <family val="2"/>
    </font>
    <font>
      <b/>
      <u/>
      <vertAlign val="superscript"/>
      <sz val="10"/>
      <color indexed="18"/>
      <name val="Arial"/>
      <family val="2"/>
    </font>
    <font>
      <b/>
      <vertAlign val="subscript"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b/>
      <u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19"/>
      <name val="Arial"/>
      <family val="2"/>
    </font>
    <font>
      <b/>
      <u/>
      <sz val="10"/>
      <name val="Arial"/>
      <family val="2"/>
    </font>
    <font>
      <b/>
      <vertAlign val="subscript"/>
      <sz val="10"/>
      <color indexed="16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b/>
      <sz val="9"/>
      <color rgb="FF008000"/>
      <name val="Arial"/>
      <family val="2"/>
    </font>
    <font>
      <b/>
      <sz val="9"/>
      <color rgb="FF808000"/>
      <name val="Arial"/>
      <family val="2"/>
    </font>
    <font>
      <b/>
      <sz val="9"/>
      <color rgb="FFFF0000"/>
      <name val="Arial"/>
      <family val="2"/>
    </font>
    <font>
      <sz val="10"/>
      <color indexed="58"/>
      <name val="Arial"/>
      <family val="2"/>
    </font>
    <font>
      <b/>
      <sz val="10"/>
      <color rgb="FF993300"/>
      <name val="Arial"/>
      <family val="2"/>
    </font>
    <font>
      <b/>
      <sz val="10"/>
      <color rgb="FFFF0000"/>
      <name val="Arial"/>
      <family val="2"/>
    </font>
    <font>
      <b/>
      <vertAlign val="subscript"/>
      <sz val="10"/>
      <color rgb="FF993300"/>
      <name val="Arial"/>
      <family val="2"/>
    </font>
    <font>
      <b/>
      <sz val="9"/>
      <color indexed="17"/>
      <name val="Arial"/>
      <family val="2"/>
    </font>
    <font>
      <b/>
      <sz val="9"/>
      <color rgb="FF993300"/>
      <name val="Arial"/>
      <family val="2"/>
    </font>
    <font>
      <b/>
      <sz val="8"/>
      <color indexed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6FCD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0" applyFont="1" applyFill="1"/>
    <xf numFmtId="0" fontId="3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Protection="1">
      <protection locked="0"/>
    </xf>
    <xf numFmtId="0" fontId="4" fillId="0" borderId="0" xfId="0" applyNumberFormat="1" applyFont="1" applyFill="1"/>
    <xf numFmtId="164" fontId="5" fillId="0" borderId="0" xfId="0" applyNumberFormat="1" applyFont="1" applyFill="1"/>
    <xf numFmtId="3" fontId="5" fillId="0" borderId="0" xfId="0" applyNumberFormat="1" applyFont="1" applyFill="1"/>
    <xf numFmtId="9" fontId="5" fillId="0" borderId="0" xfId="0" applyNumberFormat="1" applyFont="1" applyFill="1"/>
    <xf numFmtId="0" fontId="4" fillId="0" borderId="0" xfId="0" applyFont="1" applyFill="1" applyAlignment="1" applyProtection="1">
      <alignment horizontal="center"/>
      <protection locked="0"/>
    </xf>
    <xf numFmtId="165" fontId="4" fillId="0" borderId="0" xfId="0" applyNumberFormat="1" applyFont="1" applyFill="1"/>
    <xf numFmtId="42" fontId="4" fillId="0" borderId="0" xfId="0" applyNumberFormat="1" applyFont="1" applyFill="1"/>
    <xf numFmtId="10" fontId="4" fillId="0" borderId="0" xfId="1" applyNumberFormat="1" applyFont="1" applyFill="1"/>
    <xf numFmtId="41" fontId="4" fillId="0" borderId="0" xfId="0" applyNumberFormat="1" applyFont="1" applyFill="1"/>
    <xf numFmtId="41" fontId="4" fillId="0" borderId="2" xfId="0" applyNumberFormat="1" applyFont="1" applyFill="1" applyBorder="1"/>
    <xf numFmtId="10" fontId="4" fillId="0" borderId="2" xfId="1" applyNumberFormat="1" applyFont="1" applyFill="1" applyBorder="1"/>
    <xf numFmtId="0" fontId="4" fillId="2" borderId="0" xfId="0" applyFont="1" applyFill="1"/>
    <xf numFmtId="0" fontId="4" fillId="2" borderId="0" xfId="0" applyNumberFormat="1" applyFont="1" applyFill="1"/>
    <xf numFmtId="42" fontId="4" fillId="2" borderId="3" xfId="0" applyNumberFormat="1" applyFont="1" applyFill="1" applyBorder="1"/>
    <xf numFmtId="10" fontId="4" fillId="2" borderId="3" xfId="1" applyNumberFormat="1" applyFont="1" applyFill="1" applyBorder="1"/>
    <xf numFmtId="166" fontId="4" fillId="0" borderId="0" xfId="0" applyNumberFormat="1" applyFont="1" applyFill="1"/>
    <xf numFmtId="0" fontId="4" fillId="0" borderId="0" xfId="0" quotePrefix="1" applyFont="1" applyFill="1" applyAlignment="1">
      <alignment horizontal="left"/>
    </xf>
    <xf numFmtId="41" fontId="4" fillId="0" borderId="0" xfId="0" applyNumberFormat="1" applyFont="1" applyFill="1" applyBorder="1"/>
    <xf numFmtId="10" fontId="4" fillId="0" borderId="0" xfId="1" applyNumberFormat="1" applyFont="1" applyFill="1" applyBorder="1"/>
    <xf numFmtId="41" fontId="4" fillId="3" borderId="2" xfId="0" applyNumberFormat="1" applyFont="1" applyFill="1" applyBorder="1"/>
    <xf numFmtId="42" fontId="4" fillId="3" borderId="0" xfId="0" applyNumberFormat="1" applyFont="1" applyFill="1"/>
    <xf numFmtId="3" fontId="3" fillId="0" borderId="0" xfId="0" applyNumberFormat="1" applyFont="1" applyFill="1"/>
    <xf numFmtId="3" fontId="4" fillId="0" borderId="0" xfId="0" applyNumberFormat="1" applyFont="1" applyFill="1"/>
    <xf numFmtId="167" fontId="4" fillId="0" borderId="0" xfId="0" applyNumberFormat="1" applyFont="1" applyFill="1"/>
    <xf numFmtId="168" fontId="4" fillId="0" borderId="0" xfId="0" applyNumberFormat="1" applyFont="1" applyFill="1" applyBorder="1"/>
    <xf numFmtId="168" fontId="4" fillId="0" borderId="2" xfId="0" applyNumberFormat="1" applyFont="1" applyFill="1" applyBorder="1"/>
    <xf numFmtId="9" fontId="4" fillId="0" borderId="0" xfId="1" applyFont="1" applyFill="1"/>
    <xf numFmtId="0" fontId="4" fillId="4" borderId="0" xfId="0" applyFont="1" applyFill="1"/>
    <xf numFmtId="0" fontId="4" fillId="4" borderId="0" xfId="0" applyNumberFormat="1" applyFont="1" applyFill="1"/>
    <xf numFmtId="167" fontId="4" fillId="4" borderId="3" xfId="0" applyNumberFormat="1" applyFont="1" applyFill="1" applyBorder="1"/>
    <xf numFmtId="10" fontId="4" fillId="4" borderId="3" xfId="1" applyNumberFormat="1" applyFont="1" applyFill="1" applyBorder="1"/>
    <xf numFmtId="169" fontId="4" fillId="0" borderId="0" xfId="0" applyNumberFormat="1" applyFont="1" applyFill="1" applyBorder="1"/>
    <xf numFmtId="167" fontId="4" fillId="0" borderId="0" xfId="0" applyNumberFormat="1" applyFont="1" applyFill="1" applyBorder="1"/>
    <xf numFmtId="44" fontId="4" fillId="0" borderId="0" xfId="0" applyNumberFormat="1" applyFont="1" applyFill="1"/>
    <xf numFmtId="164" fontId="4" fillId="0" borderId="0" xfId="0" applyNumberFormat="1" applyFont="1" applyFill="1"/>
    <xf numFmtId="170" fontId="4" fillId="0" borderId="0" xfId="0" applyNumberFormat="1" applyFont="1" applyFill="1"/>
    <xf numFmtId="0" fontId="4" fillId="0" borderId="0" xfId="0" applyFont="1" applyFill="1" applyAlignment="1">
      <alignment horizontal="right"/>
    </xf>
    <xf numFmtId="0" fontId="8" fillId="0" borderId="0" xfId="0" quotePrefix="1" applyFont="1" applyFill="1" applyAlignment="1">
      <alignment horizontal="center"/>
    </xf>
    <xf numFmtId="9" fontId="8" fillId="0" borderId="0" xfId="0" quotePrefix="1" applyNumberFormat="1" applyFont="1" applyFill="1" applyAlignment="1">
      <alignment horizontal="center"/>
    </xf>
    <xf numFmtId="9" fontId="4" fillId="0" borderId="0" xfId="0" quotePrefix="1" applyNumberFormat="1" applyFont="1" applyFill="1" applyAlignment="1">
      <alignment horizontal="center"/>
    </xf>
    <xf numFmtId="9" fontId="4" fillId="0" borderId="0" xfId="0" applyNumberFormat="1" applyFont="1" applyFill="1" applyAlignment="1"/>
    <xf numFmtId="9" fontId="8" fillId="0" borderId="0" xfId="0" quotePrefix="1" applyNumberFormat="1" applyFont="1" applyFill="1" applyAlignment="1"/>
    <xf numFmtId="171" fontId="4" fillId="0" borderId="0" xfId="0" applyNumberFormat="1" applyFont="1" applyFill="1"/>
    <xf numFmtId="8" fontId="4" fillId="0" borderId="0" xfId="0" quotePrefix="1" applyNumberFormat="1" applyFont="1" applyFill="1" applyAlignment="1">
      <alignment horizontal="center"/>
    </xf>
    <xf numFmtId="171" fontId="4" fillId="0" borderId="0" xfId="0" quotePrefix="1" applyNumberFormat="1" applyFont="1" applyFill="1" applyAlignment="1">
      <alignment horizontal="center"/>
    </xf>
    <xf numFmtId="0" fontId="4" fillId="0" borderId="0" xfId="0" quotePrefix="1" applyFont="1" applyFill="1"/>
    <xf numFmtId="169" fontId="4" fillId="0" borderId="0" xfId="0" applyNumberFormat="1" applyFont="1" applyFill="1"/>
    <xf numFmtId="171" fontId="8" fillId="0" borderId="0" xfId="0" applyNumberFormat="1" applyFont="1" applyFill="1" applyAlignment="1">
      <alignment horizontal="center"/>
    </xf>
    <xf numFmtId="0" fontId="6" fillId="0" borderId="0" xfId="0" applyFont="1" applyFill="1"/>
    <xf numFmtId="0" fontId="9" fillId="0" borderId="0" xfId="0" applyFont="1" applyFill="1"/>
    <xf numFmtId="0" fontId="5" fillId="0" borderId="0" xfId="0" applyNumberFormat="1" applyFont="1" applyFill="1"/>
    <xf numFmtId="0" fontId="3" fillId="0" borderId="0" xfId="0" applyFont="1" applyFill="1" applyAlignment="1">
      <alignment horizontal="left"/>
    </xf>
    <xf numFmtId="0" fontId="10" fillId="0" borderId="4" xfId="0" applyFont="1" applyFill="1" applyBorder="1" applyAlignment="1">
      <alignment horizontal="right"/>
    </xf>
    <xf numFmtId="0" fontId="4" fillId="0" borderId="0" xfId="0" applyFont="1" applyFill="1" applyAlignment="1">
      <alignment horizontal="left" indent="1"/>
    </xf>
    <xf numFmtId="2" fontId="4" fillId="0" borderId="0" xfId="0" applyNumberFormat="1" applyFont="1" applyFill="1"/>
    <xf numFmtId="2" fontId="10" fillId="0" borderId="0" xfId="0" applyNumberFormat="1" applyFont="1" applyFill="1"/>
    <xf numFmtId="171" fontId="4" fillId="0" borderId="0" xfId="0" applyNumberFormat="1" applyFont="1" applyFill="1" applyBorder="1"/>
    <xf numFmtId="10" fontId="10" fillId="0" borderId="0" xfId="1" applyNumberFormat="1" applyFont="1" applyFill="1"/>
    <xf numFmtId="0" fontId="4" fillId="0" borderId="0" xfId="0" applyFont="1" applyFill="1" applyAlignment="1">
      <alignment horizontal="left"/>
    </xf>
    <xf numFmtId="10" fontId="4" fillId="0" borderId="0" xfId="0" applyNumberFormat="1" applyFont="1" applyFill="1"/>
    <xf numFmtId="10" fontId="10" fillId="0" borderId="0" xfId="0" applyNumberFormat="1" applyFont="1" applyFill="1"/>
    <xf numFmtId="0" fontId="4" fillId="0" borderId="0" xfId="0" applyFont="1" applyFill="1" applyBorder="1"/>
    <xf numFmtId="2" fontId="4" fillId="0" borderId="0" xfId="0" applyNumberFormat="1" applyFont="1" applyFill="1" applyAlignment="1">
      <alignment horizontal="center"/>
    </xf>
    <xf numFmtId="10" fontId="10" fillId="0" borderId="0" xfId="1" applyNumberFormat="1" applyFont="1" applyFill="1" applyBorder="1"/>
    <xf numFmtId="2" fontId="11" fillId="0" borderId="0" xfId="0" applyNumberFormat="1" applyFont="1" applyFill="1" applyAlignment="1">
      <alignment horizontal="center"/>
    </xf>
    <xf numFmtId="2" fontId="10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1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2" fillId="4" borderId="5" xfId="0" applyFont="1" applyFill="1" applyBorder="1" applyAlignment="1">
      <alignment horizontal="center"/>
    </xf>
    <xf numFmtId="170" fontId="4" fillId="4" borderId="6" xfId="1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0" fontId="12" fillId="4" borderId="6" xfId="0" applyFont="1" applyFill="1" applyBorder="1" applyAlignment="1">
      <alignment horizontal="right"/>
    </xf>
    <xf numFmtId="170" fontId="12" fillId="4" borderId="7" xfId="1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/>
    </xf>
    <xf numFmtId="170" fontId="4" fillId="4" borderId="6" xfId="0" applyNumberFormat="1" applyFont="1" applyFill="1" applyBorder="1" applyAlignment="1">
      <alignment horizontal="center"/>
    </xf>
    <xf numFmtId="172" fontId="4" fillId="4" borderId="6" xfId="0" applyNumberFormat="1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Border="1"/>
    <xf numFmtId="0" fontId="4" fillId="0" borderId="0" xfId="0" applyFont="1" applyBorder="1"/>
    <xf numFmtId="0" fontId="4" fillId="0" borderId="8" xfId="0" quotePrefix="1" applyFont="1" applyFill="1" applyBorder="1"/>
    <xf numFmtId="0" fontId="14" fillId="5" borderId="9" xfId="0" applyFont="1" applyFill="1" applyBorder="1"/>
    <xf numFmtId="0" fontId="4" fillId="5" borderId="10" xfId="0" applyFont="1" applyFill="1" applyBorder="1"/>
    <xf numFmtId="0" fontId="4" fillId="5" borderId="11" xfId="0" applyFont="1" applyFill="1" applyBorder="1"/>
    <xf numFmtId="0" fontId="5" fillId="5" borderId="12" xfId="0" applyFont="1" applyFill="1" applyBorder="1" applyAlignment="1">
      <alignment horizontal="left"/>
    </xf>
    <xf numFmtId="0" fontId="4" fillId="5" borderId="0" xfId="0" applyFont="1" applyFill="1" applyBorder="1"/>
    <xf numFmtId="164" fontId="5" fillId="5" borderId="0" xfId="0" applyNumberFormat="1" applyFont="1" applyFill="1" applyBorder="1" applyAlignment="1">
      <alignment horizontal="center"/>
    </xf>
    <xf numFmtId="0" fontId="4" fillId="5" borderId="13" xfId="0" applyFont="1" applyFill="1" applyBorder="1"/>
    <xf numFmtId="0" fontId="5" fillId="5" borderId="12" xfId="0" applyFont="1" applyFill="1" applyBorder="1"/>
    <xf numFmtId="0" fontId="5" fillId="5" borderId="0" xfId="0" applyFont="1" applyFill="1" applyBorder="1" applyAlignment="1">
      <alignment horizontal="right"/>
    </xf>
    <xf numFmtId="10" fontId="5" fillId="5" borderId="0" xfId="1" applyNumberFormat="1" applyFont="1" applyFill="1" applyBorder="1" applyAlignment="1">
      <alignment horizontal="center"/>
    </xf>
    <xf numFmtId="173" fontId="17" fillId="5" borderId="0" xfId="0" applyNumberFormat="1" applyFont="1" applyFill="1" applyBorder="1"/>
    <xf numFmtId="1" fontId="5" fillId="5" borderId="0" xfId="0" applyNumberFormat="1" applyFont="1" applyFill="1" applyBorder="1" applyAlignment="1">
      <alignment horizontal="center"/>
    </xf>
    <xf numFmtId="0" fontId="4" fillId="5" borderId="12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horizontal="right" vertical="top"/>
    </xf>
    <xf numFmtId="0" fontId="5" fillId="5" borderId="0" xfId="0" applyFont="1" applyFill="1" applyBorder="1" applyAlignment="1">
      <alignment horizontal="center" vertical="top"/>
    </xf>
    <xf numFmtId="3" fontId="5" fillId="5" borderId="13" xfId="0" applyNumberFormat="1" applyFont="1" applyFill="1" applyBorder="1" applyAlignment="1">
      <alignment horizontal="center" vertical="top"/>
    </xf>
    <xf numFmtId="0" fontId="4" fillId="5" borderId="0" xfId="0" applyFont="1" applyFill="1" applyBorder="1" applyAlignment="1">
      <alignment horizontal="center" vertical="top"/>
    </xf>
    <xf numFmtId="3" fontId="4" fillId="5" borderId="13" xfId="0" applyNumberFormat="1" applyFont="1" applyFill="1" applyBorder="1" applyAlignment="1">
      <alignment horizontal="center" vertical="top"/>
    </xf>
    <xf numFmtId="0" fontId="4" fillId="5" borderId="12" xfId="0" applyFont="1" applyFill="1" applyBorder="1"/>
    <xf numFmtId="0" fontId="5" fillId="5" borderId="0" xfId="0" applyFont="1" applyFill="1" applyBorder="1"/>
    <xf numFmtId="166" fontId="5" fillId="5" borderId="0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18" fillId="5" borderId="12" xfId="0" applyFont="1" applyFill="1" applyBorder="1" applyAlignment="1">
      <alignment vertical="center"/>
    </xf>
    <xf numFmtId="0" fontId="10" fillId="5" borderId="0" xfId="0" applyFont="1" applyFill="1" applyBorder="1"/>
    <xf numFmtId="0" fontId="10" fillId="5" borderId="0" xfId="0" applyFont="1" applyFill="1" applyBorder="1" applyAlignment="1">
      <alignment horizontal="right" vertical="center"/>
    </xf>
    <xf numFmtId="166" fontId="10" fillId="5" borderId="0" xfId="0" applyNumberFormat="1" applyFont="1" applyFill="1" applyBorder="1" applyAlignment="1">
      <alignment horizontal="center" vertical="center"/>
    </xf>
    <xf numFmtId="164" fontId="10" fillId="5" borderId="0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vertical="center"/>
    </xf>
    <xf numFmtId="0" fontId="17" fillId="5" borderId="0" xfId="0" applyFont="1" applyFill="1" applyBorder="1" applyAlignment="1">
      <alignment horizontal="right" vertical="center"/>
    </xf>
    <xf numFmtId="164" fontId="4" fillId="5" borderId="0" xfId="0" applyNumberFormat="1" applyFont="1" applyFill="1" applyBorder="1" applyAlignment="1">
      <alignment horizontal="center" vertical="center"/>
    </xf>
    <xf numFmtId="164" fontId="4" fillId="5" borderId="13" xfId="0" applyNumberFormat="1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vertical="center"/>
    </xf>
    <xf numFmtId="0" fontId="6" fillId="5" borderId="0" xfId="0" applyFont="1" applyFill="1" applyBorder="1"/>
    <xf numFmtId="164" fontId="6" fillId="5" borderId="0" xfId="0" applyNumberFormat="1" applyFont="1" applyFill="1" applyBorder="1" applyAlignment="1">
      <alignment horizontal="right" vertical="center"/>
    </xf>
    <xf numFmtId="164" fontId="6" fillId="5" borderId="0" xfId="0" quotePrefix="1" applyNumberFormat="1" applyFont="1" applyFill="1" applyBorder="1" applyAlignment="1">
      <alignment horizontal="center" vertical="center"/>
    </xf>
    <xf numFmtId="164" fontId="6" fillId="5" borderId="0" xfId="0" applyNumberFormat="1" applyFont="1" applyFill="1" applyBorder="1" applyAlignment="1">
      <alignment horizontal="center" vertical="center"/>
    </xf>
    <xf numFmtId="164" fontId="6" fillId="6" borderId="8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quotePrefix="1" applyFont="1" applyFill="1" applyBorder="1" applyAlignment="1">
      <alignment vertical="center"/>
    </xf>
    <xf numFmtId="2" fontId="6" fillId="5" borderId="13" xfId="0" applyNumberFormat="1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left"/>
    </xf>
    <xf numFmtId="0" fontId="2" fillId="5" borderId="0" xfId="0" applyFont="1" applyFill="1" applyBorder="1" applyAlignment="1"/>
    <xf numFmtId="1" fontId="4" fillId="5" borderId="0" xfId="0" applyNumberFormat="1" applyFont="1" applyFill="1" applyBorder="1" applyAlignment="1">
      <alignment horizontal="center"/>
    </xf>
    <xf numFmtId="1" fontId="10" fillId="5" borderId="0" xfId="0" quotePrefix="1" applyNumberFormat="1" applyFont="1" applyFill="1" applyBorder="1" applyAlignment="1">
      <alignment horizontal="center"/>
    </xf>
    <xf numFmtId="164" fontId="26" fillId="5" borderId="0" xfId="0" quotePrefix="1" applyNumberFormat="1" applyFont="1" applyFill="1" applyBorder="1" applyAlignment="1">
      <alignment horizontal="center"/>
    </xf>
    <xf numFmtId="166" fontId="27" fillId="5" borderId="0" xfId="0" applyNumberFormat="1" applyFont="1" applyFill="1" applyBorder="1" applyAlignment="1">
      <alignment horizontal="center"/>
    </xf>
    <xf numFmtId="2" fontId="2" fillId="5" borderId="13" xfId="0" applyNumberFormat="1" applyFont="1" applyFill="1" applyBorder="1" applyAlignment="1">
      <alignment horizontal="center"/>
    </xf>
    <xf numFmtId="0" fontId="28" fillId="5" borderId="12" xfId="0" applyFont="1" applyFill="1" applyBorder="1" applyAlignment="1">
      <alignment horizontal="left" vertical="center"/>
    </xf>
    <xf numFmtId="0" fontId="2" fillId="5" borderId="0" xfId="0" applyFont="1" applyFill="1" applyBorder="1"/>
    <xf numFmtId="0" fontId="4" fillId="5" borderId="14" xfId="0" applyFont="1" applyFill="1" applyBorder="1" applyAlignment="1">
      <alignment horizontal="center" vertical="center"/>
    </xf>
    <xf numFmtId="2" fontId="10" fillId="5" borderId="14" xfId="0" applyNumberFormat="1" applyFont="1" applyFill="1" applyBorder="1" applyAlignment="1">
      <alignment horizontal="center" vertical="center"/>
    </xf>
    <xf numFmtId="0" fontId="26" fillId="5" borderId="14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horizontal="center" vertical="center"/>
    </xf>
    <xf numFmtId="2" fontId="2" fillId="5" borderId="15" xfId="0" applyNumberFormat="1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2" fontId="2" fillId="5" borderId="0" xfId="0" applyNumberFormat="1" applyFont="1" applyFill="1" applyBorder="1" applyAlignment="1">
      <alignment horizontal="center" vertical="center"/>
    </xf>
    <xf numFmtId="164" fontId="2" fillId="6" borderId="15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2" fontId="4" fillId="5" borderId="0" xfId="0" quotePrefix="1" applyNumberFormat="1" applyFont="1" applyFill="1" applyBorder="1" applyAlignment="1">
      <alignment horizontal="center" vertical="center"/>
    </xf>
    <xf numFmtId="0" fontId="4" fillId="5" borderId="0" xfId="0" quotePrefix="1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vertical="center"/>
    </xf>
    <xf numFmtId="4" fontId="25" fillId="5" borderId="0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right" vertical="center"/>
    </xf>
    <xf numFmtId="40" fontId="30" fillId="5" borderId="16" xfId="0" quotePrefix="1" applyNumberFormat="1" applyFont="1" applyFill="1" applyBorder="1" applyAlignment="1">
      <alignment horizontal="left" vertical="center"/>
    </xf>
    <xf numFmtId="0" fontId="30" fillId="5" borderId="17" xfId="0" applyFont="1" applyFill="1" applyBorder="1"/>
    <xf numFmtId="0" fontId="4" fillId="0" borderId="18" xfId="0" applyFont="1" applyFill="1" applyBorder="1"/>
    <xf numFmtId="0" fontId="2" fillId="5" borderId="12" xfId="0" applyFont="1" applyFill="1" applyBorder="1"/>
    <xf numFmtId="40" fontId="4" fillId="5" borderId="9" xfId="0" quotePrefix="1" applyNumberFormat="1" applyFont="1" applyFill="1" applyBorder="1" applyAlignment="1">
      <alignment horizontal="left" vertical="center"/>
    </xf>
    <xf numFmtId="8" fontId="2" fillId="6" borderId="8" xfId="0" quotePrefix="1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0" fontId="4" fillId="5" borderId="16" xfId="0" quotePrefix="1" applyNumberFormat="1" applyFont="1" applyFill="1" applyBorder="1" applyAlignment="1">
      <alignment horizontal="left" vertical="center"/>
    </xf>
    <xf numFmtId="0" fontId="4" fillId="5" borderId="17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/>
    </xf>
    <xf numFmtId="164" fontId="5" fillId="5" borderId="13" xfId="0" applyNumberFormat="1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left" vertical="center"/>
    </xf>
    <xf numFmtId="164" fontId="36" fillId="5" borderId="13" xfId="0" applyNumberFormat="1" applyFont="1" applyFill="1" applyBorder="1" applyAlignment="1">
      <alignment horizontal="center" vertical="center"/>
    </xf>
    <xf numFmtId="0" fontId="37" fillId="5" borderId="14" xfId="0" applyFont="1" applyFill="1" applyBorder="1" applyAlignment="1">
      <alignment horizontal="center" vertical="center"/>
    </xf>
    <xf numFmtId="2" fontId="36" fillId="5" borderId="14" xfId="0" applyNumberFormat="1" applyFont="1" applyFill="1" applyBorder="1" applyAlignment="1">
      <alignment horizontal="center" vertical="center"/>
    </xf>
    <xf numFmtId="164" fontId="37" fillId="6" borderId="14" xfId="0" quotePrefix="1" applyNumberFormat="1" applyFont="1" applyFill="1" applyBorder="1" applyAlignment="1">
      <alignment horizontal="center"/>
    </xf>
    <xf numFmtId="0" fontId="4" fillId="0" borderId="22" xfId="0" applyFont="1" applyFill="1" applyBorder="1"/>
    <xf numFmtId="0" fontId="25" fillId="5" borderId="12" xfId="0" applyFont="1" applyFill="1" applyBorder="1" applyAlignment="1"/>
    <xf numFmtId="0" fontId="4" fillId="5" borderId="0" xfId="0" applyFont="1" applyFill="1" applyBorder="1" applyAlignment="1"/>
    <xf numFmtId="0" fontId="2" fillId="5" borderId="0" xfId="0" applyFont="1" applyFill="1" applyBorder="1" applyAlignment="1">
      <alignment horizontal="right"/>
    </xf>
    <xf numFmtId="0" fontId="36" fillId="5" borderId="0" xfId="0" applyFont="1" applyFill="1" applyBorder="1" applyAlignment="1">
      <alignment horizontal="center"/>
    </xf>
    <xf numFmtId="40" fontId="30" fillId="5" borderId="16" xfId="0" quotePrefix="1" applyNumberFormat="1" applyFont="1" applyFill="1" applyBorder="1" applyAlignment="1">
      <alignment horizontal="left"/>
    </xf>
    <xf numFmtId="0" fontId="4" fillId="5" borderId="17" xfId="0" applyFont="1" applyFill="1" applyBorder="1"/>
    <xf numFmtId="164" fontId="26" fillId="6" borderId="8" xfId="0" quotePrefix="1" applyNumberFormat="1" applyFont="1" applyFill="1" applyBorder="1" applyAlignment="1">
      <alignment horizontal="center" vertical="center"/>
    </xf>
    <xf numFmtId="0" fontId="6" fillId="5" borderId="12" xfId="0" applyFont="1" applyFill="1" applyBorder="1"/>
    <xf numFmtId="173" fontId="17" fillId="0" borderId="0" xfId="0" applyNumberFormat="1" applyFont="1" applyFill="1" applyBorder="1"/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6" borderId="16" xfId="0" applyFont="1" applyFill="1" applyBorder="1"/>
    <xf numFmtId="0" fontId="4" fillId="6" borderId="23" xfId="0" applyFont="1" applyFill="1" applyBorder="1"/>
    <xf numFmtId="9" fontId="41" fillId="6" borderId="16" xfId="0" quotePrefix="1" applyNumberFormat="1" applyFont="1" applyFill="1" applyBorder="1"/>
    <xf numFmtId="0" fontId="4" fillId="6" borderId="17" xfId="0" applyFont="1" applyFill="1" applyBorder="1"/>
    <xf numFmtId="10" fontId="2" fillId="6" borderId="17" xfId="0" quotePrefix="1" applyNumberFormat="1" applyFont="1" applyFill="1" applyBorder="1" applyAlignment="1">
      <alignment horizontal="center"/>
    </xf>
    <xf numFmtId="10" fontId="2" fillId="6" borderId="18" xfId="0" quotePrefix="1" applyNumberFormat="1" applyFont="1" applyFill="1" applyBorder="1" applyAlignment="1">
      <alignment horizontal="left"/>
    </xf>
    <xf numFmtId="0" fontId="4" fillId="6" borderId="20" xfId="0" applyFont="1" applyFill="1" applyBorder="1"/>
    <xf numFmtId="0" fontId="6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center"/>
    </xf>
    <xf numFmtId="10" fontId="5" fillId="0" borderId="0" xfId="0" applyNumberFormat="1" applyFont="1" applyFill="1" applyAlignment="1">
      <alignment horizontal="center"/>
    </xf>
    <xf numFmtId="0" fontId="2" fillId="6" borderId="9" xfId="0" applyFont="1" applyFill="1" applyBorder="1"/>
    <xf numFmtId="0" fontId="2" fillId="6" borderId="10" xfId="0" applyFont="1" applyFill="1" applyBorder="1"/>
    <xf numFmtId="0" fontId="2" fillId="6" borderId="10" xfId="0" quotePrefix="1" applyFont="1" applyFill="1" applyBorder="1"/>
    <xf numFmtId="0" fontId="2" fillId="6" borderId="11" xfId="0" applyFont="1" applyFill="1" applyBorder="1"/>
    <xf numFmtId="0" fontId="2" fillId="6" borderId="23" xfId="0" applyFont="1" applyFill="1" applyBorder="1"/>
    <xf numFmtId="174" fontId="2" fillId="6" borderId="17" xfId="0" quotePrefix="1" applyNumberFormat="1" applyFont="1" applyFill="1" applyBorder="1" applyAlignment="1">
      <alignment horizontal="center"/>
    </xf>
    <xf numFmtId="2" fontId="2" fillId="6" borderId="8" xfId="0" quotePrefix="1" applyNumberFormat="1" applyFont="1" applyFill="1" applyBorder="1" applyAlignment="1">
      <alignment horizontal="left"/>
    </xf>
    <xf numFmtId="0" fontId="2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4" fillId="6" borderId="0" xfId="0" quotePrefix="1" applyFont="1" applyFill="1" applyBorder="1"/>
    <xf numFmtId="0" fontId="4" fillId="6" borderId="0" xfId="0" applyFont="1" applyFill="1" applyBorder="1"/>
    <xf numFmtId="0" fontId="4" fillId="7" borderId="0" xfId="0" applyFont="1" applyFill="1" applyBorder="1" applyAlignment="1"/>
    <xf numFmtId="0" fontId="30" fillId="7" borderId="0" xfId="0" quotePrefix="1" applyFont="1" applyFill="1"/>
    <xf numFmtId="0" fontId="30" fillId="7" borderId="0" xfId="0" applyFont="1" applyFill="1"/>
    <xf numFmtId="2" fontId="2" fillId="6" borderId="17" xfId="0" quotePrefix="1" applyNumberFormat="1" applyFont="1" applyFill="1" applyBorder="1" applyAlignment="1">
      <alignment horizontal="center"/>
    </xf>
    <xf numFmtId="0" fontId="31" fillId="7" borderId="16" xfId="0" applyFont="1" applyFill="1" applyBorder="1"/>
    <xf numFmtId="4" fontId="2" fillId="7" borderId="17" xfId="0" applyNumberFormat="1" applyFont="1" applyFill="1" applyBorder="1" applyAlignment="1">
      <alignment horizontal="center"/>
    </xf>
    <xf numFmtId="175" fontId="17" fillId="0" borderId="0" xfId="0" applyNumberFormat="1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4" fillId="6" borderId="2" xfId="0" applyFont="1" applyFill="1" applyBorder="1" applyAlignment="1">
      <alignment horizontal="center"/>
    </xf>
    <xf numFmtId="0" fontId="30" fillId="5" borderId="19" xfId="0" applyFont="1" applyFill="1" applyBorder="1" applyAlignment="1">
      <alignment horizontal="left" wrapText="1"/>
    </xf>
    <xf numFmtId="0" fontId="30" fillId="5" borderId="2" xfId="0" applyFont="1" applyFill="1" applyBorder="1" applyAlignment="1">
      <alignment horizontal="left" wrapText="1"/>
    </xf>
    <xf numFmtId="0" fontId="30" fillId="5" borderId="20" xfId="0" applyFont="1" applyFill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7" fillId="0" borderId="2" xfId="0" applyFont="1" applyFill="1" applyBorder="1" applyAlignment="1">
      <alignment vertical="center" wrapText="1"/>
    </xf>
    <xf numFmtId="0" fontId="35" fillId="0" borderId="2" xfId="0" applyFont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1</xdr:col>
      <xdr:colOff>19050</xdr:colOff>
      <xdr:row>3</xdr:row>
      <xdr:rowOff>0</xdr:rowOff>
    </xdr:to>
    <xdr:sp macro="" textlink="">
      <xdr:nvSpPr>
        <xdr:cNvPr id="2" name="Line 1027"/>
        <xdr:cNvSpPr>
          <a:spLocks noChangeShapeType="1"/>
        </xdr:cNvSpPr>
      </xdr:nvSpPr>
      <xdr:spPr bwMode="auto">
        <a:xfrm>
          <a:off x="952500" y="794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19050</xdr:colOff>
      <xdr:row>3</xdr:row>
      <xdr:rowOff>0</xdr:rowOff>
    </xdr:to>
    <xdr:sp macro="" textlink="">
      <xdr:nvSpPr>
        <xdr:cNvPr id="3" name="Line 1146"/>
        <xdr:cNvSpPr>
          <a:spLocks noChangeShapeType="1"/>
        </xdr:cNvSpPr>
      </xdr:nvSpPr>
      <xdr:spPr bwMode="auto">
        <a:xfrm>
          <a:off x="952500" y="794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638175</xdr:colOff>
      <xdr:row>11</xdr:row>
      <xdr:rowOff>66675</xdr:rowOff>
    </xdr:from>
    <xdr:to>
      <xdr:col>4</xdr:col>
      <xdr:colOff>180975</xdr:colOff>
      <xdr:row>11</xdr:row>
      <xdr:rowOff>66675</xdr:rowOff>
    </xdr:to>
    <xdr:sp macro="" textlink="">
      <xdr:nvSpPr>
        <xdr:cNvPr id="4" name="Line 1179"/>
        <xdr:cNvSpPr>
          <a:spLocks noChangeShapeType="1"/>
        </xdr:cNvSpPr>
      </xdr:nvSpPr>
      <xdr:spPr bwMode="auto">
        <a:xfrm>
          <a:off x="3352800" y="929640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695325</xdr:colOff>
      <xdr:row>11</xdr:row>
      <xdr:rowOff>76200</xdr:rowOff>
    </xdr:from>
    <xdr:to>
      <xdr:col>5</xdr:col>
      <xdr:colOff>152400</xdr:colOff>
      <xdr:row>11</xdr:row>
      <xdr:rowOff>76200</xdr:rowOff>
    </xdr:to>
    <xdr:sp macro="" textlink="">
      <xdr:nvSpPr>
        <xdr:cNvPr id="5" name="Line 1180"/>
        <xdr:cNvSpPr>
          <a:spLocks noChangeShapeType="1"/>
        </xdr:cNvSpPr>
      </xdr:nvSpPr>
      <xdr:spPr bwMode="auto">
        <a:xfrm>
          <a:off x="4391025" y="9305925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676275</xdr:colOff>
      <xdr:row>11</xdr:row>
      <xdr:rowOff>76200</xdr:rowOff>
    </xdr:from>
    <xdr:to>
      <xdr:col>6</xdr:col>
      <xdr:colOff>152400</xdr:colOff>
      <xdr:row>11</xdr:row>
      <xdr:rowOff>76200</xdr:rowOff>
    </xdr:to>
    <xdr:sp macro="" textlink="">
      <xdr:nvSpPr>
        <xdr:cNvPr id="6" name="Line 1181"/>
        <xdr:cNvSpPr>
          <a:spLocks noChangeShapeType="1"/>
        </xdr:cNvSpPr>
      </xdr:nvSpPr>
      <xdr:spPr bwMode="auto">
        <a:xfrm>
          <a:off x="5257800" y="9305925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466725</xdr:colOff>
      <xdr:row>7</xdr:row>
      <xdr:rowOff>114300</xdr:rowOff>
    </xdr:from>
    <xdr:to>
      <xdr:col>6</xdr:col>
      <xdr:colOff>457200</xdr:colOff>
      <xdr:row>7</xdr:row>
      <xdr:rowOff>114300</xdr:rowOff>
    </xdr:to>
    <xdr:sp macro="" textlink="">
      <xdr:nvSpPr>
        <xdr:cNvPr id="7" name="Line 1182"/>
        <xdr:cNvSpPr>
          <a:spLocks noChangeShapeType="1"/>
        </xdr:cNvSpPr>
      </xdr:nvSpPr>
      <xdr:spPr bwMode="auto">
        <a:xfrm>
          <a:off x="3181350" y="8705850"/>
          <a:ext cx="2819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666750</xdr:colOff>
      <xdr:row>9</xdr:row>
      <xdr:rowOff>57150</xdr:rowOff>
    </xdr:from>
    <xdr:to>
      <xdr:col>4</xdr:col>
      <xdr:colOff>314325</xdr:colOff>
      <xdr:row>9</xdr:row>
      <xdr:rowOff>57150</xdr:rowOff>
    </xdr:to>
    <xdr:sp macro="" textlink="">
      <xdr:nvSpPr>
        <xdr:cNvPr id="8" name="Line 1183"/>
        <xdr:cNvSpPr>
          <a:spLocks noChangeShapeType="1"/>
        </xdr:cNvSpPr>
      </xdr:nvSpPr>
      <xdr:spPr bwMode="auto">
        <a:xfrm>
          <a:off x="3381375" y="8953500"/>
          <a:ext cx="62865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542925</xdr:colOff>
      <xdr:row>9</xdr:row>
      <xdr:rowOff>57150</xdr:rowOff>
    </xdr:from>
    <xdr:to>
      <xdr:col>5</xdr:col>
      <xdr:colOff>266700</xdr:colOff>
      <xdr:row>9</xdr:row>
      <xdr:rowOff>57150</xdr:rowOff>
    </xdr:to>
    <xdr:sp macro="" textlink="">
      <xdr:nvSpPr>
        <xdr:cNvPr id="9" name="Line 1184"/>
        <xdr:cNvSpPr>
          <a:spLocks noChangeShapeType="1"/>
        </xdr:cNvSpPr>
      </xdr:nvSpPr>
      <xdr:spPr bwMode="auto">
        <a:xfrm>
          <a:off x="4238625" y="8953500"/>
          <a:ext cx="60960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609600</xdr:colOff>
      <xdr:row>9</xdr:row>
      <xdr:rowOff>66675</xdr:rowOff>
    </xdr:from>
    <xdr:to>
      <xdr:col>6</xdr:col>
      <xdr:colOff>190500</xdr:colOff>
      <xdr:row>9</xdr:row>
      <xdr:rowOff>66675</xdr:rowOff>
    </xdr:to>
    <xdr:sp macro="" textlink="">
      <xdr:nvSpPr>
        <xdr:cNvPr id="10" name="Line 1185"/>
        <xdr:cNvSpPr>
          <a:spLocks noChangeShapeType="1"/>
        </xdr:cNvSpPr>
      </xdr:nvSpPr>
      <xdr:spPr bwMode="auto">
        <a:xfrm>
          <a:off x="5191125" y="8963025"/>
          <a:ext cx="542925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771525</xdr:colOff>
      <xdr:row>34</xdr:row>
      <xdr:rowOff>66675</xdr:rowOff>
    </xdr:from>
    <xdr:to>
      <xdr:col>4</xdr:col>
      <xdr:colOff>219075</xdr:colOff>
      <xdr:row>34</xdr:row>
      <xdr:rowOff>66675</xdr:rowOff>
    </xdr:to>
    <xdr:sp macro="" textlink="">
      <xdr:nvSpPr>
        <xdr:cNvPr id="18" name="Line 1194"/>
        <xdr:cNvSpPr>
          <a:spLocks noChangeShapeType="1"/>
        </xdr:cNvSpPr>
      </xdr:nvSpPr>
      <xdr:spPr bwMode="auto">
        <a:xfrm rot="10800000">
          <a:off x="3486150" y="19040475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695325</xdr:colOff>
      <xdr:row>34</xdr:row>
      <xdr:rowOff>76200</xdr:rowOff>
    </xdr:from>
    <xdr:to>
      <xdr:col>5</xdr:col>
      <xdr:colOff>152400</xdr:colOff>
      <xdr:row>34</xdr:row>
      <xdr:rowOff>76200</xdr:rowOff>
    </xdr:to>
    <xdr:sp macro="" textlink="">
      <xdr:nvSpPr>
        <xdr:cNvPr id="19" name="Line 1195"/>
        <xdr:cNvSpPr>
          <a:spLocks noChangeShapeType="1"/>
        </xdr:cNvSpPr>
      </xdr:nvSpPr>
      <xdr:spPr bwMode="auto">
        <a:xfrm rot="10800000">
          <a:off x="4391025" y="1905000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676275</xdr:colOff>
      <xdr:row>34</xdr:row>
      <xdr:rowOff>76200</xdr:rowOff>
    </xdr:from>
    <xdr:to>
      <xdr:col>6</xdr:col>
      <xdr:colOff>152400</xdr:colOff>
      <xdr:row>34</xdr:row>
      <xdr:rowOff>76200</xdr:rowOff>
    </xdr:to>
    <xdr:sp macro="" textlink="">
      <xdr:nvSpPr>
        <xdr:cNvPr id="20" name="Line 1196"/>
        <xdr:cNvSpPr>
          <a:spLocks noChangeShapeType="1"/>
        </xdr:cNvSpPr>
      </xdr:nvSpPr>
      <xdr:spPr bwMode="auto">
        <a:xfrm rot="10800000">
          <a:off x="5257800" y="19050000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666750</xdr:colOff>
      <xdr:row>32</xdr:row>
      <xdr:rowOff>57150</xdr:rowOff>
    </xdr:from>
    <xdr:to>
      <xdr:col>4</xdr:col>
      <xdr:colOff>314325</xdr:colOff>
      <xdr:row>32</xdr:row>
      <xdr:rowOff>57150</xdr:rowOff>
    </xdr:to>
    <xdr:sp macro="" textlink="">
      <xdr:nvSpPr>
        <xdr:cNvPr id="21" name="Line 1198"/>
        <xdr:cNvSpPr>
          <a:spLocks noChangeShapeType="1"/>
        </xdr:cNvSpPr>
      </xdr:nvSpPr>
      <xdr:spPr bwMode="auto">
        <a:xfrm rot="10800000">
          <a:off x="3381375" y="18707100"/>
          <a:ext cx="62865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542925</xdr:colOff>
      <xdr:row>32</xdr:row>
      <xdr:rowOff>57150</xdr:rowOff>
    </xdr:from>
    <xdr:to>
      <xdr:col>5</xdr:col>
      <xdr:colOff>266700</xdr:colOff>
      <xdr:row>32</xdr:row>
      <xdr:rowOff>57150</xdr:rowOff>
    </xdr:to>
    <xdr:sp macro="" textlink="">
      <xdr:nvSpPr>
        <xdr:cNvPr id="22" name="Line 1199"/>
        <xdr:cNvSpPr>
          <a:spLocks noChangeShapeType="1"/>
        </xdr:cNvSpPr>
      </xdr:nvSpPr>
      <xdr:spPr bwMode="auto">
        <a:xfrm rot="10800000">
          <a:off x="4238625" y="18707100"/>
          <a:ext cx="60960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609600</xdr:colOff>
      <xdr:row>32</xdr:row>
      <xdr:rowOff>66675</xdr:rowOff>
    </xdr:from>
    <xdr:to>
      <xdr:col>6</xdr:col>
      <xdr:colOff>190500</xdr:colOff>
      <xdr:row>32</xdr:row>
      <xdr:rowOff>66675</xdr:rowOff>
    </xdr:to>
    <xdr:sp macro="" textlink="">
      <xdr:nvSpPr>
        <xdr:cNvPr id="23" name="Line 1200"/>
        <xdr:cNvSpPr>
          <a:spLocks noChangeShapeType="1"/>
        </xdr:cNvSpPr>
      </xdr:nvSpPr>
      <xdr:spPr bwMode="auto">
        <a:xfrm rot="10800000">
          <a:off x="5191125" y="18716625"/>
          <a:ext cx="542925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457200</xdr:colOff>
      <xdr:row>30</xdr:row>
      <xdr:rowOff>95250</xdr:rowOff>
    </xdr:from>
    <xdr:to>
      <xdr:col>6</xdr:col>
      <xdr:colOff>447675</xdr:colOff>
      <xdr:row>30</xdr:row>
      <xdr:rowOff>95250</xdr:rowOff>
    </xdr:to>
    <xdr:sp macro="" textlink="">
      <xdr:nvSpPr>
        <xdr:cNvPr id="24" name="Line 1197"/>
        <xdr:cNvSpPr>
          <a:spLocks noChangeShapeType="1"/>
        </xdr:cNvSpPr>
      </xdr:nvSpPr>
      <xdr:spPr bwMode="auto">
        <a:xfrm>
          <a:off x="3171825" y="18421350"/>
          <a:ext cx="2819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opLeftCell="A70" workbookViewId="0">
      <selection activeCell="N66" sqref="N66"/>
    </sheetView>
  </sheetViews>
  <sheetFormatPr defaultRowHeight="15" x14ac:dyDescent="0.25"/>
  <cols>
    <col min="5" max="5" width="9.85546875" bestFit="1" customWidth="1"/>
  </cols>
  <sheetData>
    <row r="1" spans="1:9" x14ac:dyDescent="0.25">
      <c r="A1" s="1" t="s">
        <v>0</v>
      </c>
      <c r="B1" s="2"/>
      <c r="C1" s="3"/>
      <c r="D1" s="3"/>
      <c r="E1" s="3"/>
      <c r="F1" s="3"/>
      <c r="G1" s="3"/>
      <c r="H1" s="4"/>
      <c r="I1" s="4"/>
    </row>
    <row r="2" spans="1:9" x14ac:dyDescent="0.25">
      <c r="A2" s="5"/>
      <c r="B2" s="2"/>
      <c r="C2" s="3"/>
      <c r="D2" s="3"/>
      <c r="E2" s="3"/>
      <c r="F2" s="3"/>
      <c r="G2" s="3"/>
      <c r="H2" s="4"/>
      <c r="I2" s="4"/>
    </row>
    <row r="3" spans="1:9" ht="15.75" thickBot="1" x14ac:dyDescent="0.3">
      <c r="A3" s="4"/>
      <c r="B3" s="6"/>
      <c r="C3" s="7"/>
      <c r="D3" s="8">
        <v>2015</v>
      </c>
      <c r="E3" s="8">
        <f>D3-1</f>
        <v>2014</v>
      </c>
      <c r="F3" s="4"/>
      <c r="G3" s="4"/>
      <c r="H3" s="4"/>
      <c r="I3" s="9"/>
    </row>
    <row r="4" spans="1:9" x14ac:dyDescent="0.25">
      <c r="A4" s="4" t="s">
        <v>1</v>
      </c>
      <c r="B4" s="10"/>
      <c r="C4" s="4"/>
      <c r="D4" s="11">
        <v>23.06</v>
      </c>
      <c r="E4" s="11">
        <v>26</v>
      </c>
      <c r="F4" s="4"/>
      <c r="G4" s="4"/>
      <c r="H4" s="4"/>
      <c r="I4" s="9"/>
    </row>
    <row r="5" spans="1:9" x14ac:dyDescent="0.25">
      <c r="A5" s="4" t="s">
        <v>2</v>
      </c>
      <c r="B5" s="10"/>
      <c r="C5" s="4"/>
      <c r="D5" s="12">
        <v>50</v>
      </c>
      <c r="E5" s="12">
        <v>50</v>
      </c>
      <c r="F5" s="4"/>
      <c r="G5" s="4"/>
      <c r="H5" s="4"/>
      <c r="I5" s="9"/>
    </row>
    <row r="6" spans="1:9" x14ac:dyDescent="0.25">
      <c r="A6" s="4" t="s">
        <v>3</v>
      </c>
      <c r="B6" s="10"/>
      <c r="C6" s="4"/>
      <c r="D6" s="13">
        <v>0.4</v>
      </c>
      <c r="E6" s="13">
        <v>0.4</v>
      </c>
      <c r="F6" s="4"/>
      <c r="G6" s="4"/>
      <c r="H6" s="4"/>
      <c r="I6" s="14"/>
    </row>
    <row r="7" spans="1:9" x14ac:dyDescent="0.25">
      <c r="A7" s="4"/>
      <c r="B7" s="10"/>
      <c r="C7" s="4"/>
      <c r="D7" s="4"/>
      <c r="E7" s="4"/>
      <c r="F7" s="4"/>
      <c r="G7" s="4"/>
      <c r="H7" s="4"/>
      <c r="I7" s="14"/>
    </row>
    <row r="8" spans="1:9" x14ac:dyDescent="0.25">
      <c r="A8" s="1" t="s">
        <v>4</v>
      </c>
      <c r="B8" s="10"/>
      <c r="C8" s="15"/>
      <c r="D8" s="15"/>
      <c r="E8" s="15"/>
      <c r="F8" s="4"/>
      <c r="G8" s="4"/>
      <c r="H8" s="4"/>
      <c r="I8" s="4"/>
    </row>
    <row r="9" spans="1:9" x14ac:dyDescent="0.25">
      <c r="A9" s="4" t="s">
        <v>5</v>
      </c>
      <c r="B9" s="10"/>
      <c r="C9" s="15"/>
      <c r="D9" s="15"/>
      <c r="E9" s="15"/>
      <c r="F9" s="4"/>
      <c r="G9" s="4"/>
      <c r="H9" s="4"/>
      <c r="I9" s="4"/>
    </row>
    <row r="10" spans="1:9" x14ac:dyDescent="0.25">
      <c r="A10" s="4"/>
      <c r="B10" s="10"/>
      <c r="C10" s="15"/>
      <c r="D10" s="15"/>
      <c r="E10" s="15"/>
      <c r="F10" s="4"/>
      <c r="G10" s="223" t="s">
        <v>6</v>
      </c>
      <c r="H10" s="223"/>
      <c r="I10" s="4"/>
    </row>
    <row r="11" spans="1:9" ht="15.75" thickBot="1" x14ac:dyDescent="0.3">
      <c r="A11" s="10"/>
      <c r="B11" s="10"/>
      <c r="C11" s="10"/>
      <c r="D11" s="8">
        <f>$D$10</f>
        <v>0</v>
      </c>
      <c r="E11" s="8">
        <f>$E$10</f>
        <v>0</v>
      </c>
      <c r="F11" s="4"/>
      <c r="G11" s="8">
        <f>$D$10</f>
        <v>0</v>
      </c>
      <c r="H11" s="8">
        <f>$E$10</f>
        <v>0</v>
      </c>
      <c r="I11" s="4"/>
    </row>
    <row r="12" spans="1:9" x14ac:dyDescent="0.25">
      <c r="A12" s="3" t="s">
        <v>7</v>
      </c>
      <c r="B12" s="10"/>
      <c r="C12" s="4"/>
      <c r="D12" s="10"/>
      <c r="E12" s="15"/>
      <c r="F12" s="4"/>
      <c r="G12" s="10"/>
      <c r="H12" s="15"/>
      <c r="I12" s="4"/>
    </row>
    <row r="13" spans="1:9" x14ac:dyDescent="0.25">
      <c r="A13" s="4" t="s">
        <v>8</v>
      </c>
      <c r="B13" s="10"/>
      <c r="C13" s="4"/>
      <c r="D13" s="16">
        <v>10</v>
      </c>
      <c r="E13" s="16">
        <v>80</v>
      </c>
      <c r="F13" s="4"/>
      <c r="G13" s="17">
        <f t="shared" ref="G13:G19" si="0">D13/$D$26</f>
        <v>1.3333333333333334E-2</v>
      </c>
      <c r="H13" s="17">
        <f t="shared" ref="H13:H19" si="1">E13/$E$26</f>
        <v>0.13793103448275862</v>
      </c>
      <c r="I13" s="4"/>
    </row>
    <row r="14" spans="1:9" x14ac:dyDescent="0.25">
      <c r="A14" s="4" t="s">
        <v>9</v>
      </c>
      <c r="B14" s="10"/>
      <c r="C14" s="4"/>
      <c r="D14" s="18">
        <v>375</v>
      </c>
      <c r="E14" s="18">
        <v>315</v>
      </c>
      <c r="F14" s="4"/>
      <c r="G14" s="17">
        <f t="shared" si="0"/>
        <v>0.5</v>
      </c>
      <c r="H14" s="17">
        <f t="shared" si="1"/>
        <v>0.5431034482758621</v>
      </c>
      <c r="I14" s="4"/>
    </row>
    <row r="15" spans="1:9" x14ac:dyDescent="0.25">
      <c r="A15" s="4" t="s">
        <v>10</v>
      </c>
      <c r="B15" s="10"/>
      <c r="C15" s="4"/>
      <c r="D15" s="19">
        <v>615</v>
      </c>
      <c r="E15" s="19">
        <v>415</v>
      </c>
      <c r="F15" s="4"/>
      <c r="G15" s="20">
        <f t="shared" si="0"/>
        <v>0.82</v>
      </c>
      <c r="H15" s="20">
        <f t="shared" si="1"/>
        <v>0.71551724137931039</v>
      </c>
      <c r="I15" s="4"/>
    </row>
    <row r="16" spans="1:9" x14ac:dyDescent="0.25">
      <c r="A16" s="4" t="s">
        <v>11</v>
      </c>
      <c r="B16" s="10"/>
      <c r="C16" s="4"/>
      <c r="D16" s="16">
        <f>SUM(D13:D15)</f>
        <v>1000</v>
      </c>
      <c r="E16" s="16">
        <f>SUM(E13:E15)</f>
        <v>810</v>
      </c>
      <c r="F16" s="4"/>
      <c r="G16" s="17">
        <f t="shared" si="0"/>
        <v>1.3333333333333333</v>
      </c>
      <c r="H16" s="17">
        <f t="shared" si="1"/>
        <v>1.396551724137931</v>
      </c>
      <c r="I16" s="4"/>
    </row>
    <row r="17" spans="1:9" x14ac:dyDescent="0.25">
      <c r="A17" s="4" t="s">
        <v>12</v>
      </c>
      <c r="B17" s="10"/>
      <c r="C17" s="4"/>
      <c r="D17" s="18">
        <v>1000</v>
      </c>
      <c r="E17" s="18">
        <v>870</v>
      </c>
      <c r="F17" s="4"/>
      <c r="G17" s="17">
        <f t="shared" si="0"/>
        <v>1.3333333333333333</v>
      </c>
      <c r="H17" s="17">
        <f t="shared" si="1"/>
        <v>1.5</v>
      </c>
      <c r="I17" s="4"/>
    </row>
    <row r="18" spans="1:9" x14ac:dyDescent="0.25">
      <c r="A18" s="4" t="s">
        <v>13</v>
      </c>
      <c r="B18" s="10"/>
      <c r="C18" s="4"/>
      <c r="D18" s="18">
        <v>0</v>
      </c>
      <c r="E18" s="18">
        <v>0</v>
      </c>
      <c r="F18" s="4"/>
      <c r="G18" s="17">
        <f t="shared" si="0"/>
        <v>0</v>
      </c>
      <c r="H18" s="17">
        <f t="shared" si="1"/>
        <v>0</v>
      </c>
      <c r="I18" s="4"/>
    </row>
    <row r="19" spans="1:9" ht="15.75" thickBot="1" x14ac:dyDescent="0.3">
      <c r="A19" s="21" t="s">
        <v>14</v>
      </c>
      <c r="B19" s="22"/>
      <c r="C19" s="21"/>
      <c r="D19" s="23">
        <f>SUM(D16:D18)</f>
        <v>2000</v>
      </c>
      <c r="E19" s="23">
        <f>SUM(E16:E18)</f>
        <v>1680</v>
      </c>
      <c r="F19" s="4"/>
      <c r="G19" s="24">
        <f t="shared" si="0"/>
        <v>2.6666666666666665</v>
      </c>
      <c r="H19" s="24">
        <f t="shared" si="1"/>
        <v>2.896551724137931</v>
      </c>
      <c r="I19" s="4"/>
    </row>
    <row r="20" spans="1:9" ht="15.75" thickTop="1" x14ac:dyDescent="0.25">
      <c r="A20" s="4"/>
      <c r="B20" s="10"/>
      <c r="C20" s="4"/>
      <c r="D20" s="25"/>
      <c r="E20" s="25"/>
      <c r="F20" s="4"/>
      <c r="G20" s="25"/>
      <c r="H20" s="25"/>
      <c r="I20" s="4"/>
    </row>
    <row r="21" spans="1:9" x14ac:dyDescent="0.25">
      <c r="A21" s="3" t="s">
        <v>15</v>
      </c>
      <c r="B21" s="10"/>
      <c r="C21" s="4"/>
      <c r="D21" s="25"/>
      <c r="E21" s="25"/>
      <c r="F21" s="4"/>
      <c r="G21" s="25"/>
      <c r="H21" s="25"/>
      <c r="I21" s="4"/>
    </row>
    <row r="22" spans="1:9" x14ac:dyDescent="0.25">
      <c r="A22" s="4" t="s">
        <v>16</v>
      </c>
      <c r="B22" s="10"/>
      <c r="C22" s="4"/>
      <c r="D22" s="16">
        <v>60</v>
      </c>
      <c r="E22" s="16">
        <v>30</v>
      </c>
      <c r="F22" s="4"/>
      <c r="G22" s="17">
        <f t="shared" ref="G22:G31" si="2">D22/$D$38</f>
        <v>2.2934026450577176E-2</v>
      </c>
      <c r="H22" s="17">
        <f t="shared" ref="H22:H31" si="3">E22/$E$38</f>
        <v>1.2014417300760914E-2</v>
      </c>
      <c r="I22" s="26"/>
    </row>
    <row r="23" spans="1:9" x14ac:dyDescent="0.25">
      <c r="A23" s="4" t="s">
        <v>17</v>
      </c>
      <c r="B23" s="10"/>
      <c r="C23" s="4"/>
      <c r="D23" s="27">
        <v>140</v>
      </c>
      <c r="E23" s="27">
        <v>130</v>
      </c>
      <c r="F23" s="4"/>
      <c r="G23" s="28">
        <f t="shared" si="2"/>
        <v>5.3512728384680075E-2</v>
      </c>
      <c r="H23" s="28">
        <f t="shared" si="3"/>
        <v>5.2062474969963954E-2</v>
      </c>
      <c r="I23" s="26"/>
    </row>
    <row r="24" spans="1:9" x14ac:dyDescent="0.25">
      <c r="A24" s="4" t="s">
        <v>18</v>
      </c>
      <c r="B24" s="10"/>
      <c r="C24" s="4"/>
      <c r="D24" s="19">
        <v>110</v>
      </c>
      <c r="E24" s="29">
        <v>60</v>
      </c>
      <c r="F24" s="4"/>
      <c r="G24" s="20">
        <f t="shared" si="2"/>
        <v>4.2045715159391484E-2</v>
      </c>
      <c r="H24" s="20">
        <f t="shared" si="3"/>
        <v>2.4028834601521828E-2</v>
      </c>
      <c r="I24" s="26"/>
    </row>
    <row r="25" spans="1:9" x14ac:dyDescent="0.25">
      <c r="A25" s="4" t="s">
        <v>19</v>
      </c>
      <c r="B25" s="10"/>
      <c r="C25" s="4"/>
      <c r="D25" s="16">
        <f>SUM(D22:D24)</f>
        <v>310</v>
      </c>
      <c r="E25" s="16">
        <f>SUM(E22:E24)</f>
        <v>220</v>
      </c>
      <c r="F25" s="4"/>
      <c r="G25" s="17">
        <f t="shared" si="2"/>
        <v>0.11849246999464874</v>
      </c>
      <c r="H25" s="17">
        <f t="shared" si="3"/>
        <v>8.8105726872246701E-2</v>
      </c>
      <c r="I25" s="26"/>
    </row>
    <row r="26" spans="1:9" x14ac:dyDescent="0.25">
      <c r="A26" s="4" t="s">
        <v>20</v>
      </c>
      <c r="B26" s="10"/>
      <c r="C26" s="4"/>
      <c r="D26" s="19">
        <v>750</v>
      </c>
      <c r="E26" s="29">
        <v>580</v>
      </c>
      <c r="F26" s="4"/>
      <c r="G26" s="20">
        <f t="shared" si="2"/>
        <v>0.28667533063221468</v>
      </c>
      <c r="H26" s="20">
        <f t="shared" si="3"/>
        <v>0.23227873448137765</v>
      </c>
      <c r="I26" s="26"/>
    </row>
    <row r="27" spans="1:9" x14ac:dyDescent="0.25">
      <c r="A27" s="4" t="s">
        <v>21</v>
      </c>
      <c r="B27" s="10"/>
      <c r="C27" s="4"/>
      <c r="D27" s="16">
        <f>SUM(D25:D26)</f>
        <v>1060</v>
      </c>
      <c r="E27" s="16">
        <f>SUM(E25:E26)</f>
        <v>800</v>
      </c>
      <c r="F27" s="4"/>
      <c r="G27" s="17">
        <f t="shared" si="2"/>
        <v>0.40516780062686342</v>
      </c>
      <c r="H27" s="17">
        <f t="shared" si="3"/>
        <v>0.32038446135362436</v>
      </c>
      <c r="I27" s="4"/>
    </row>
    <row r="28" spans="1:9" x14ac:dyDescent="0.25">
      <c r="A28" s="4" t="s">
        <v>22</v>
      </c>
      <c r="B28" s="10"/>
      <c r="C28" s="4"/>
      <c r="D28" s="18">
        <v>130</v>
      </c>
      <c r="E28" s="18">
        <v>130</v>
      </c>
      <c r="F28" s="4"/>
      <c r="G28" s="28">
        <f t="shared" si="2"/>
        <v>4.9690390642917213E-2</v>
      </c>
      <c r="H28" s="28">
        <f t="shared" si="3"/>
        <v>5.2062474969963954E-2</v>
      </c>
      <c r="I28" s="4"/>
    </row>
    <row r="29" spans="1:9" x14ac:dyDescent="0.25">
      <c r="A29" s="4" t="s">
        <v>23</v>
      </c>
      <c r="B29" s="10"/>
      <c r="C29" s="4"/>
      <c r="D29" s="19">
        <f>E29+D47</f>
        <v>809.98000000000013</v>
      </c>
      <c r="E29" s="19">
        <v>750</v>
      </c>
      <c r="F29" s="4"/>
      <c r="G29" s="20">
        <f t="shared" si="2"/>
        <v>0.30960171240730838</v>
      </c>
      <c r="H29" s="20">
        <f t="shared" si="3"/>
        <v>0.30036043251902284</v>
      </c>
      <c r="I29" s="4"/>
    </row>
    <row r="30" spans="1:9" x14ac:dyDescent="0.25">
      <c r="A30" s="4" t="s">
        <v>24</v>
      </c>
      <c r="B30" s="10"/>
      <c r="C30" s="4"/>
      <c r="D30" s="16">
        <f>SUM(D28:D29)</f>
        <v>939.98000000000013</v>
      </c>
      <c r="E30" s="30">
        <f>SUM(E28:E29)</f>
        <v>880</v>
      </c>
      <c r="F30" s="4"/>
      <c r="G30" s="17">
        <f t="shared" si="2"/>
        <v>0.35929210305022558</v>
      </c>
      <c r="H30" s="17">
        <f t="shared" si="3"/>
        <v>0.3524229074889868</v>
      </c>
      <c r="I30" s="4"/>
    </row>
    <row r="31" spans="1:9" ht="15.75" thickBot="1" x14ac:dyDescent="0.3">
      <c r="A31" s="21" t="s">
        <v>25</v>
      </c>
      <c r="B31" s="22"/>
      <c r="C31" s="21"/>
      <c r="D31" s="23">
        <f>SUM(D27,D30)</f>
        <v>1999.98</v>
      </c>
      <c r="E31" s="23">
        <f>SUM(E27,E30)</f>
        <v>1680</v>
      </c>
      <c r="F31" s="10"/>
      <c r="G31" s="24">
        <f t="shared" si="2"/>
        <v>0.76445990367708894</v>
      </c>
      <c r="H31" s="24">
        <f t="shared" si="3"/>
        <v>0.67280736884261116</v>
      </c>
      <c r="I31" s="10"/>
    </row>
    <row r="32" spans="1:9" ht="15.75" thickTop="1" x14ac:dyDescent="0.25">
      <c r="A32" s="4"/>
      <c r="B32" s="10"/>
      <c r="C32" s="4"/>
      <c r="D32" s="4"/>
      <c r="E32" s="4"/>
      <c r="F32" s="4"/>
      <c r="G32" s="4"/>
      <c r="H32" s="4"/>
      <c r="I32" s="4"/>
    </row>
    <row r="33" spans="1:9" x14ac:dyDescent="0.25">
      <c r="A33" s="1" t="s">
        <v>26</v>
      </c>
      <c r="B33" s="2"/>
      <c r="C33" s="31"/>
      <c r="D33" s="31"/>
      <c r="E33" s="31"/>
      <c r="F33" s="3"/>
      <c r="G33" s="3"/>
      <c r="H33" s="3"/>
      <c r="I33" s="3"/>
    </row>
    <row r="34" spans="1:9" x14ac:dyDescent="0.25">
      <c r="A34" s="4" t="s">
        <v>5</v>
      </c>
      <c r="B34" s="10"/>
      <c r="C34" s="32"/>
      <c r="D34" s="32"/>
      <c r="E34" s="32"/>
      <c r="F34" s="4"/>
      <c r="G34" s="4"/>
      <c r="H34" s="4"/>
      <c r="I34" s="4"/>
    </row>
    <row r="35" spans="1:9" x14ac:dyDescent="0.25">
      <c r="A35" s="4"/>
      <c r="B35" s="10"/>
      <c r="C35" s="32"/>
      <c r="D35" s="32"/>
      <c r="E35" s="32"/>
      <c r="F35" s="4"/>
      <c r="G35" s="223" t="s">
        <v>6</v>
      </c>
      <c r="H35" s="223"/>
      <c r="I35" s="4"/>
    </row>
    <row r="36" spans="1:9" ht="15.75" thickBot="1" x14ac:dyDescent="0.3">
      <c r="A36" s="4"/>
      <c r="B36" s="10"/>
      <c r="C36" s="4"/>
      <c r="D36" s="8">
        <f>$D$10</f>
        <v>0</v>
      </c>
      <c r="E36" s="8">
        <f>$E$10</f>
        <v>0</v>
      </c>
      <c r="F36" s="4"/>
      <c r="G36" s="8">
        <f>$D$10</f>
        <v>0</v>
      </c>
      <c r="H36" s="8">
        <f>$E$10</f>
        <v>0</v>
      </c>
      <c r="I36" s="4"/>
    </row>
    <row r="37" spans="1:9" x14ac:dyDescent="0.25">
      <c r="A37" s="4" t="s">
        <v>27</v>
      </c>
      <c r="B37" s="10"/>
      <c r="C37" s="4"/>
      <c r="D37" s="33">
        <v>3000</v>
      </c>
      <c r="E37" s="33">
        <v>2850</v>
      </c>
      <c r="F37" s="4"/>
      <c r="G37" s="17">
        <f t="shared" ref="G37:G44" si="4">D37/$D$44</f>
        <v>25.536261491317649</v>
      </c>
      <c r="H37" s="17">
        <f t="shared" ref="H37:H44" si="5">E37/$E$44</f>
        <v>23.399014778325125</v>
      </c>
      <c r="I37" s="4"/>
    </row>
    <row r="38" spans="1:9" x14ac:dyDescent="0.25">
      <c r="A38" s="4" t="s">
        <v>28</v>
      </c>
      <c r="B38" s="10"/>
      <c r="C38" s="4"/>
      <c r="D38" s="34">
        <v>2616.1999999999998</v>
      </c>
      <c r="E38" s="34">
        <v>2497</v>
      </c>
      <c r="F38" s="4"/>
      <c r="G38" s="28">
        <f t="shared" si="4"/>
        <v>22.269322437861742</v>
      </c>
      <c r="H38" s="28">
        <f t="shared" si="5"/>
        <v>20.500821018062396</v>
      </c>
      <c r="I38" s="4"/>
    </row>
    <row r="39" spans="1:9" x14ac:dyDescent="0.25">
      <c r="A39" s="4" t="s">
        <v>29</v>
      </c>
      <c r="B39" s="10"/>
      <c r="C39" s="4"/>
      <c r="D39" s="35">
        <v>100</v>
      </c>
      <c r="E39" s="35">
        <v>90</v>
      </c>
      <c r="F39" s="4"/>
      <c r="G39" s="20">
        <f t="shared" si="4"/>
        <v>0.85120871637725493</v>
      </c>
      <c r="H39" s="20">
        <f t="shared" si="5"/>
        <v>0.73891625615763545</v>
      </c>
      <c r="I39" s="4"/>
    </row>
    <row r="40" spans="1:9" x14ac:dyDescent="0.25">
      <c r="A40" s="4" t="s">
        <v>30</v>
      </c>
      <c r="B40" s="10"/>
      <c r="C40" s="4"/>
      <c r="D40" s="33">
        <f>D37-(D38+D39)</f>
        <v>283.80000000000018</v>
      </c>
      <c r="E40" s="33">
        <f>E37-(E38+E39)</f>
        <v>263</v>
      </c>
      <c r="F40" s="4"/>
      <c r="G40" s="17">
        <f t="shared" si="4"/>
        <v>2.4157303370786511</v>
      </c>
      <c r="H40" s="17">
        <f t="shared" si="5"/>
        <v>2.1592775041050905</v>
      </c>
      <c r="I40" s="4"/>
    </row>
    <row r="41" spans="1:9" x14ac:dyDescent="0.25">
      <c r="A41" s="4" t="s">
        <v>31</v>
      </c>
      <c r="B41" s="4"/>
      <c r="C41" s="4"/>
      <c r="D41" s="35">
        <v>88</v>
      </c>
      <c r="E41" s="35">
        <v>60</v>
      </c>
      <c r="F41" s="4"/>
      <c r="G41" s="20">
        <f t="shared" si="4"/>
        <v>0.74906367041198441</v>
      </c>
      <c r="H41" s="20">
        <f t="shared" si="5"/>
        <v>0.49261083743842365</v>
      </c>
      <c r="I41" s="4"/>
    </row>
    <row r="42" spans="1:9" x14ac:dyDescent="0.25">
      <c r="A42" s="4" t="s">
        <v>32</v>
      </c>
      <c r="B42" s="10"/>
      <c r="C42" s="4"/>
      <c r="D42" s="33">
        <f>D40-D41</f>
        <v>195.80000000000018</v>
      </c>
      <c r="E42" s="33">
        <f>E40-E41</f>
        <v>203</v>
      </c>
      <c r="F42" s="4"/>
      <c r="G42" s="17">
        <f t="shared" si="4"/>
        <v>1.6666666666666667</v>
      </c>
      <c r="H42" s="17">
        <f t="shared" si="5"/>
        <v>1.6666666666666667</v>
      </c>
      <c r="I42" s="4"/>
    </row>
    <row r="43" spans="1:9" x14ac:dyDescent="0.25">
      <c r="A43" s="4" t="s">
        <v>33</v>
      </c>
      <c r="B43" s="36"/>
      <c r="C43" s="4"/>
      <c r="D43" s="35">
        <f>D42*D6</f>
        <v>78.320000000000078</v>
      </c>
      <c r="E43" s="35">
        <f>E42*E6</f>
        <v>81.2</v>
      </c>
      <c r="F43" s="4"/>
      <c r="G43" s="17">
        <f t="shared" si="4"/>
        <v>0.66666666666666674</v>
      </c>
      <c r="H43" s="17">
        <f t="shared" si="5"/>
        <v>0.66666666666666674</v>
      </c>
      <c r="I43" s="4"/>
    </row>
    <row r="44" spans="1:9" ht="15.75" thickBot="1" x14ac:dyDescent="0.3">
      <c r="A44" s="37" t="s">
        <v>34</v>
      </c>
      <c r="B44" s="38"/>
      <c r="C44" s="37"/>
      <c r="D44" s="39">
        <f>D42-D43</f>
        <v>117.4800000000001</v>
      </c>
      <c r="E44" s="39">
        <f>E42-E43</f>
        <v>121.8</v>
      </c>
      <c r="F44" s="4"/>
      <c r="G44" s="40">
        <f t="shared" si="4"/>
        <v>1</v>
      </c>
      <c r="H44" s="40">
        <f t="shared" si="5"/>
        <v>1</v>
      </c>
      <c r="I44" s="4"/>
    </row>
    <row r="45" spans="1:9" ht="15.75" thickTop="1" x14ac:dyDescent="0.25">
      <c r="A45" s="4"/>
      <c r="B45" s="10"/>
      <c r="C45" s="4"/>
      <c r="D45" s="41"/>
      <c r="E45" s="41"/>
      <c r="F45" s="4"/>
      <c r="G45" s="17"/>
      <c r="H45" s="17"/>
      <c r="I45" s="4"/>
    </row>
    <row r="46" spans="1:9" x14ac:dyDescent="0.25">
      <c r="A46" s="26" t="s">
        <v>35</v>
      </c>
      <c r="B46" s="10"/>
      <c r="C46" s="4"/>
      <c r="D46" s="42">
        <v>57.5</v>
      </c>
      <c r="E46" s="42">
        <v>53</v>
      </c>
      <c r="F46" s="4"/>
      <c r="G46" s="17">
        <f>D46/$D$44</f>
        <v>0.48944501191692158</v>
      </c>
      <c r="H46" s="17">
        <f>E46/$E$44</f>
        <v>0.43513957307060758</v>
      </c>
      <c r="I46" s="4"/>
    </row>
    <row r="47" spans="1:9" x14ac:dyDescent="0.25">
      <c r="A47" s="4" t="s">
        <v>36</v>
      </c>
      <c r="B47" s="10"/>
      <c r="C47" s="4"/>
      <c r="D47" s="42">
        <f>D44-D46</f>
        <v>59.980000000000103</v>
      </c>
      <c r="E47" s="42">
        <f>E44-E46</f>
        <v>68.8</v>
      </c>
      <c r="F47" s="4"/>
      <c r="G47" s="17">
        <f>D47/$D$44</f>
        <v>0.51055498808307842</v>
      </c>
      <c r="H47" s="17">
        <f>E47/$E$44</f>
        <v>0.56486042692939242</v>
      </c>
      <c r="I47" s="4"/>
    </row>
    <row r="48" spans="1:9" x14ac:dyDescent="0.25">
      <c r="A48" s="4"/>
      <c r="B48" s="10"/>
      <c r="C48" s="4"/>
      <c r="D48" s="4"/>
      <c r="E48" s="4"/>
      <c r="F48" s="4"/>
      <c r="G48" s="4"/>
      <c r="H48" s="4"/>
      <c r="I48" s="4"/>
    </row>
    <row r="49" spans="1:9" x14ac:dyDescent="0.25">
      <c r="A49" s="1" t="s">
        <v>37</v>
      </c>
      <c r="B49" s="10"/>
      <c r="C49" s="4"/>
      <c r="D49" s="4"/>
      <c r="E49" s="4"/>
      <c r="F49" s="4"/>
      <c r="G49" s="4"/>
      <c r="H49" s="4"/>
      <c r="I49" s="3"/>
    </row>
    <row r="50" spans="1:9" ht="15.75" thickBot="1" x14ac:dyDescent="0.3">
      <c r="A50" s="4"/>
      <c r="B50" s="10"/>
      <c r="C50" s="4"/>
      <c r="D50" s="8">
        <f>$D$10</f>
        <v>0</v>
      </c>
      <c r="E50" s="8">
        <f>$E$10</f>
        <v>0</v>
      </c>
      <c r="F50" s="4"/>
      <c r="G50" s="4"/>
      <c r="H50" s="4"/>
      <c r="I50" s="4"/>
    </row>
    <row r="51" spans="1:9" x14ac:dyDescent="0.25">
      <c r="A51" s="4" t="s">
        <v>38</v>
      </c>
      <c r="B51" s="10"/>
      <c r="C51" s="4"/>
      <c r="D51" s="43">
        <f>D44/D5</f>
        <v>2.3496000000000019</v>
      </c>
      <c r="E51" s="43">
        <f>E44/E5</f>
        <v>2.4359999999999999</v>
      </c>
      <c r="F51" s="4"/>
      <c r="G51" s="4"/>
      <c r="H51" s="4"/>
      <c r="I51" s="4"/>
    </row>
    <row r="52" spans="1:9" x14ac:dyDescent="0.25">
      <c r="A52" s="4" t="s">
        <v>39</v>
      </c>
      <c r="B52" s="10"/>
      <c r="C52" s="4"/>
      <c r="D52" s="43">
        <f>D46/D5</f>
        <v>1.1499999999999999</v>
      </c>
      <c r="E52" s="43">
        <f>E46/E5</f>
        <v>1.06</v>
      </c>
      <c r="F52" s="4"/>
      <c r="G52" s="4"/>
      <c r="H52" s="4"/>
      <c r="I52" s="4"/>
    </row>
    <row r="53" spans="1:9" x14ac:dyDescent="0.25">
      <c r="A53" s="4" t="s">
        <v>40</v>
      </c>
      <c r="B53" s="10"/>
      <c r="C53" s="4"/>
      <c r="D53" s="43">
        <f>D30/D5</f>
        <v>18.799600000000002</v>
      </c>
      <c r="E53" s="43">
        <f>E30/E5</f>
        <v>17.600000000000001</v>
      </c>
      <c r="F53" s="4"/>
      <c r="G53" s="4"/>
      <c r="H53" s="4"/>
      <c r="I53" s="4"/>
    </row>
    <row r="54" spans="1:9" x14ac:dyDescent="0.25">
      <c r="A54" s="4"/>
      <c r="B54" s="10"/>
      <c r="C54" s="4"/>
      <c r="D54" s="4"/>
      <c r="E54" s="44"/>
      <c r="F54" s="44"/>
      <c r="G54" s="45"/>
      <c r="H54" s="4"/>
      <c r="I54" s="4"/>
    </row>
    <row r="55" spans="1:9" x14ac:dyDescent="0.25">
      <c r="A55" s="1" t="s">
        <v>41</v>
      </c>
      <c r="B55" s="10"/>
      <c r="C55" s="4"/>
      <c r="D55" s="4"/>
      <c r="E55" s="4"/>
      <c r="F55" s="4"/>
      <c r="G55" s="4"/>
      <c r="H55" s="4"/>
      <c r="I55" s="4"/>
    </row>
    <row r="56" spans="1:9" x14ac:dyDescent="0.25">
      <c r="A56" s="46" t="s">
        <v>42</v>
      </c>
      <c r="B56" s="7" t="s">
        <v>43</v>
      </c>
      <c r="C56" s="47" t="s">
        <v>44</v>
      </c>
      <c r="D56" s="48" t="s">
        <v>45</v>
      </c>
      <c r="E56" s="49" t="s">
        <v>46</v>
      </c>
      <c r="F56" s="50" t="s">
        <v>47</v>
      </c>
      <c r="G56" s="51"/>
      <c r="H56" s="48"/>
      <c r="I56" s="4"/>
    </row>
    <row r="57" spans="1:9" x14ac:dyDescent="0.25">
      <c r="A57" s="46" t="s">
        <v>42</v>
      </c>
      <c r="B57" s="52">
        <f>D40*(1-D6)</f>
        <v>170.28000000000011</v>
      </c>
      <c r="C57" s="53" t="s">
        <v>48</v>
      </c>
      <c r="D57" s="54" t="s">
        <v>49</v>
      </c>
      <c r="E57" s="55" t="s">
        <v>50</v>
      </c>
      <c r="F57" s="50" t="s">
        <v>47</v>
      </c>
      <c r="G57" s="56"/>
      <c r="H57" s="56"/>
      <c r="I57" s="4"/>
    </row>
    <row r="58" spans="1:9" x14ac:dyDescent="0.25">
      <c r="A58" s="46" t="s">
        <v>42</v>
      </c>
      <c r="B58" s="52">
        <f>D40*(1-D6)+D39</f>
        <v>270.28000000000009</v>
      </c>
      <c r="C58" s="57" t="s">
        <v>51</v>
      </c>
      <c r="D58" s="52">
        <f>(D17-E17+D39) +(D16-E16)-(D25-E25-(D24-E24))</f>
        <v>380</v>
      </c>
      <c r="E58" s="4"/>
      <c r="F58" s="4"/>
      <c r="G58" s="16"/>
      <c r="H58" s="16"/>
      <c r="I58" s="4"/>
    </row>
    <row r="59" spans="1:9" x14ac:dyDescent="0.25">
      <c r="A59" s="46" t="s">
        <v>42</v>
      </c>
      <c r="B59" s="52">
        <f>B58-D58</f>
        <v>-109.71999999999991</v>
      </c>
      <c r="C59" s="46"/>
      <c r="D59" s="4"/>
      <c r="E59" s="4"/>
      <c r="F59" s="4"/>
      <c r="G59" s="4"/>
      <c r="H59" s="4"/>
      <c r="I59" s="4"/>
    </row>
    <row r="60" spans="1:9" x14ac:dyDescent="0.25">
      <c r="A60" s="58"/>
      <c r="B60" s="10"/>
      <c r="C60" s="4"/>
      <c r="D60" s="52"/>
      <c r="E60" s="4"/>
      <c r="F60" s="4"/>
      <c r="G60" s="4"/>
      <c r="H60" s="4"/>
      <c r="I60" s="4"/>
    </row>
    <row r="61" spans="1:9" x14ac:dyDescent="0.25">
      <c r="A61" s="59" t="s">
        <v>52</v>
      </c>
      <c r="B61" s="60"/>
      <c r="C61" s="5"/>
      <c r="D61" s="5"/>
      <c r="E61" s="5"/>
      <c r="F61" s="5"/>
      <c r="G61" s="5"/>
      <c r="H61" s="5"/>
      <c r="I61" s="4"/>
    </row>
    <row r="62" spans="1:9" ht="39.75" customHeight="1" x14ac:dyDescent="0.25">
      <c r="A62" s="224" t="s">
        <v>53</v>
      </c>
      <c r="B62" s="224"/>
      <c r="C62" s="224"/>
      <c r="D62" s="224"/>
      <c r="E62" s="224"/>
      <c r="F62" s="224"/>
      <c r="G62" s="224"/>
      <c r="H62" s="224"/>
      <c r="I62" s="224"/>
    </row>
    <row r="63" spans="1:9" x14ac:dyDescent="0.25">
      <c r="A63" s="4"/>
      <c r="B63" s="10"/>
      <c r="C63" s="4"/>
      <c r="D63" s="4"/>
      <c r="E63" s="4"/>
      <c r="F63" s="4"/>
      <c r="G63" s="4"/>
      <c r="H63" s="4"/>
      <c r="I63" s="4"/>
    </row>
    <row r="64" spans="1:9" ht="15.75" thickBot="1" x14ac:dyDescent="0.3">
      <c r="A64" s="61" t="s">
        <v>54</v>
      </c>
      <c r="B64" s="10"/>
      <c r="C64" s="4"/>
      <c r="D64" s="8">
        <f>$D$10</f>
        <v>0</v>
      </c>
      <c r="E64" s="8">
        <f>$E$10</f>
        <v>0</v>
      </c>
      <c r="F64" s="62" t="s">
        <v>55</v>
      </c>
      <c r="G64" s="4"/>
      <c r="H64" s="4"/>
      <c r="I64" s="4"/>
    </row>
    <row r="65" spans="1:9" x14ac:dyDescent="0.25">
      <c r="A65" s="63" t="s">
        <v>56</v>
      </c>
      <c r="B65" s="10"/>
      <c r="C65" s="4"/>
      <c r="D65" s="64">
        <f>D16/D25</f>
        <v>3.225806451612903</v>
      </c>
      <c r="E65" s="64">
        <f>E16/E25</f>
        <v>3.6818181818181817</v>
      </c>
      <c r="F65" s="65">
        <v>4.2</v>
      </c>
      <c r="G65" s="4"/>
      <c r="H65" s="4"/>
      <c r="I65" s="4"/>
    </row>
    <row r="66" spans="1:9" x14ac:dyDescent="0.25">
      <c r="A66" s="63" t="s">
        <v>57</v>
      </c>
      <c r="B66" s="10"/>
      <c r="C66" s="4"/>
      <c r="D66" s="64">
        <f>(D16-D15)/D25</f>
        <v>1.2419354838709677</v>
      </c>
      <c r="E66" s="64">
        <f>(E16-E15)/E25</f>
        <v>1.7954545454545454</v>
      </c>
      <c r="F66" s="65">
        <v>2.2000000000000002</v>
      </c>
      <c r="G66" s="4"/>
      <c r="H66" s="4"/>
      <c r="I66" s="4"/>
    </row>
    <row r="67" spans="1:9" x14ac:dyDescent="0.25">
      <c r="A67" s="61" t="s">
        <v>58</v>
      </c>
      <c r="B67" s="10"/>
      <c r="C67" s="4"/>
      <c r="D67" s="4"/>
      <c r="E67" s="4"/>
      <c r="F67" s="65"/>
      <c r="G67" s="4"/>
      <c r="H67" s="4"/>
      <c r="I67" s="4"/>
    </row>
    <row r="68" spans="1:9" x14ac:dyDescent="0.25">
      <c r="A68" s="63" t="s">
        <v>59</v>
      </c>
      <c r="B68" s="10"/>
      <c r="C68" s="4"/>
      <c r="D68" s="64">
        <f>D37/D15</f>
        <v>4.8780487804878048</v>
      </c>
      <c r="E68" s="64">
        <f>E37/E15</f>
        <v>6.8674698795180724</v>
      </c>
      <c r="F68" s="65">
        <v>10.9</v>
      </c>
      <c r="G68" s="66"/>
      <c r="H68" s="4"/>
      <c r="I68" s="4"/>
    </row>
    <row r="69" spans="1:9" x14ac:dyDescent="0.25">
      <c r="A69" s="63" t="s">
        <v>60</v>
      </c>
      <c r="B69" s="10"/>
      <c r="C69" s="4"/>
      <c r="D69" s="64">
        <f>D14/(D37/365)</f>
        <v>45.624999999999993</v>
      </c>
      <c r="E69" s="64">
        <f>E14/(E37/365)</f>
        <v>40.342105263157897</v>
      </c>
      <c r="F69" s="65">
        <v>36</v>
      </c>
      <c r="G69" s="66"/>
      <c r="H69" s="4"/>
      <c r="I69" s="4"/>
    </row>
    <row r="70" spans="1:9" x14ac:dyDescent="0.25">
      <c r="A70" s="63" t="s">
        <v>61</v>
      </c>
      <c r="B70" s="10"/>
      <c r="C70" s="4"/>
      <c r="D70" s="64">
        <f>D37/D17</f>
        <v>3</v>
      </c>
      <c r="E70" s="64">
        <f>E37/E17</f>
        <v>3.2758620689655173</v>
      </c>
      <c r="F70" s="65">
        <v>2.8</v>
      </c>
      <c r="G70" s="66"/>
      <c r="H70" s="4"/>
      <c r="I70" s="4"/>
    </row>
    <row r="71" spans="1:9" x14ac:dyDescent="0.25">
      <c r="A71" s="63" t="s">
        <v>62</v>
      </c>
      <c r="B71" s="10"/>
      <c r="C71" s="4"/>
      <c r="D71" s="64">
        <f>D37/D19</f>
        <v>1.5</v>
      </c>
      <c r="E71" s="64">
        <f>E37/E19</f>
        <v>1.6964285714285714</v>
      </c>
      <c r="F71" s="65">
        <v>1.8</v>
      </c>
      <c r="G71" s="66"/>
      <c r="H71" s="4"/>
      <c r="I71" s="4"/>
    </row>
    <row r="72" spans="1:9" x14ac:dyDescent="0.25">
      <c r="A72" s="61" t="s">
        <v>63</v>
      </c>
      <c r="B72" s="10"/>
      <c r="C72" s="4"/>
      <c r="D72" s="4"/>
      <c r="E72" s="4"/>
      <c r="F72" s="65"/>
      <c r="G72" s="66"/>
      <c r="H72" s="4"/>
      <c r="I72" s="4"/>
    </row>
    <row r="73" spans="1:9" x14ac:dyDescent="0.25">
      <c r="A73" s="63" t="s">
        <v>64</v>
      </c>
      <c r="B73" s="10"/>
      <c r="C73" s="4"/>
      <c r="D73" s="17">
        <f>(D24+D26)/(D24+D26+D30)</f>
        <v>0.47778308647873863</v>
      </c>
      <c r="E73" s="17">
        <f>(E24+E26)/(E24+E26+E30)</f>
        <v>0.42105263157894735</v>
      </c>
      <c r="F73" s="67">
        <v>0.36399999999999999</v>
      </c>
      <c r="G73" s="66"/>
      <c r="H73" s="4"/>
      <c r="I73" s="4"/>
    </row>
    <row r="74" spans="1:9" x14ac:dyDescent="0.25">
      <c r="A74" s="63" t="s">
        <v>65</v>
      </c>
      <c r="B74" s="10"/>
      <c r="C74" s="4"/>
      <c r="D74" s="64">
        <f>D40/D41</f>
        <v>3.2250000000000019</v>
      </c>
      <c r="E74" s="64">
        <f>E40/E41</f>
        <v>4.3833333333333337</v>
      </c>
      <c r="F74" s="65">
        <v>6</v>
      </c>
      <c r="G74" s="66"/>
      <c r="H74" s="4"/>
      <c r="I74" s="4"/>
    </row>
    <row r="75" spans="1:9" x14ac:dyDescent="0.25">
      <c r="A75" s="61" t="s">
        <v>66</v>
      </c>
      <c r="B75" s="10"/>
      <c r="C75" s="4"/>
      <c r="D75" s="4"/>
      <c r="E75" s="4"/>
      <c r="F75" s="65"/>
      <c r="G75" s="66"/>
      <c r="H75" s="4"/>
      <c r="I75" s="4"/>
    </row>
    <row r="76" spans="1:9" x14ac:dyDescent="0.25">
      <c r="A76" s="68" t="s">
        <v>67</v>
      </c>
      <c r="B76" s="10"/>
      <c r="C76" s="4"/>
      <c r="D76" s="69">
        <f>D40/D37</f>
        <v>9.4600000000000059E-2</v>
      </c>
      <c r="E76" s="69">
        <f>E40/E37</f>
        <v>9.2280701754385963E-2</v>
      </c>
      <c r="F76" s="70">
        <v>0.1</v>
      </c>
      <c r="G76" s="66"/>
      <c r="H76" s="4"/>
      <c r="I76" s="4"/>
    </row>
    <row r="77" spans="1:9" x14ac:dyDescent="0.25">
      <c r="A77" s="63" t="s">
        <v>68</v>
      </c>
      <c r="B77" s="10"/>
      <c r="C77" s="4"/>
      <c r="D77" s="17">
        <f>D44/D37</f>
        <v>3.9160000000000035E-2</v>
      </c>
      <c r="E77" s="17">
        <f>E44/E37</f>
        <v>4.2736842105263156E-2</v>
      </c>
      <c r="F77" s="67">
        <v>0.05</v>
      </c>
      <c r="G77" s="71"/>
      <c r="H77" s="72"/>
      <c r="I77" s="4"/>
    </row>
    <row r="78" spans="1:9" x14ac:dyDescent="0.25">
      <c r="A78" s="63" t="s">
        <v>69</v>
      </c>
      <c r="B78" s="10"/>
      <c r="C78" s="4"/>
      <c r="D78" s="17">
        <f>D44/D19</f>
        <v>5.8740000000000049E-2</v>
      </c>
      <c r="E78" s="17">
        <f>E44/E19</f>
        <v>7.2499999999999995E-2</v>
      </c>
      <c r="F78" s="73">
        <v>0.09</v>
      </c>
      <c r="G78" s="71"/>
      <c r="H78" s="4"/>
      <c r="I78" s="4"/>
    </row>
    <row r="79" spans="1:9" x14ac:dyDescent="0.25">
      <c r="A79" s="63" t="s">
        <v>70</v>
      </c>
      <c r="B79" s="10"/>
      <c r="C79" s="4"/>
      <c r="D79" s="17">
        <f>D44/D30</f>
        <v>0.12498138258260823</v>
      </c>
      <c r="E79" s="17">
        <f>E44/E30</f>
        <v>0.1384090909090909</v>
      </c>
      <c r="F79" s="73">
        <v>0.15</v>
      </c>
      <c r="G79" s="71"/>
      <c r="H79" s="4"/>
      <c r="I79" s="4"/>
    </row>
    <row r="80" spans="1:9" x14ac:dyDescent="0.25">
      <c r="A80" s="4" t="s">
        <v>71</v>
      </c>
      <c r="B80" s="4"/>
      <c r="C80" s="4"/>
      <c r="D80" s="17">
        <f>(D40*(1-$D$13))/(D24+D26+D30)</f>
        <v>-1.4190157668418546</v>
      </c>
      <c r="E80" s="17">
        <f>(E40*(1-$E$13))/(E24+E26+E30)</f>
        <v>-13.669078947368421</v>
      </c>
      <c r="F80" s="73">
        <v>0.108</v>
      </c>
      <c r="G80" s="71"/>
      <c r="H80" s="74"/>
      <c r="I80" s="4"/>
    </row>
    <row r="81" spans="1:9" x14ac:dyDescent="0.25">
      <c r="A81" s="63" t="s">
        <v>72</v>
      </c>
      <c r="B81" s="10"/>
      <c r="C81" s="4"/>
      <c r="D81" s="17">
        <f>D40/D19</f>
        <v>0.14190000000000008</v>
      </c>
      <c r="E81" s="17">
        <f>E40/E19</f>
        <v>0.15654761904761905</v>
      </c>
      <c r="F81" s="67">
        <v>0.18</v>
      </c>
      <c r="G81" s="4"/>
      <c r="H81" s="68"/>
      <c r="I81" s="7"/>
    </row>
    <row r="82" spans="1:9" x14ac:dyDescent="0.25">
      <c r="A82" s="61" t="s">
        <v>73</v>
      </c>
      <c r="B82" s="10"/>
      <c r="C82" s="4"/>
      <c r="D82" s="4"/>
      <c r="E82" s="4"/>
      <c r="F82" s="65"/>
      <c r="G82" s="4"/>
      <c r="H82" s="4"/>
      <c r="I82" s="4"/>
    </row>
    <row r="83" spans="1:9" x14ac:dyDescent="0.25">
      <c r="A83" s="63" t="s">
        <v>74</v>
      </c>
      <c r="B83" s="10"/>
      <c r="C83" s="4"/>
      <c r="D83" s="64">
        <f>D4/D51</f>
        <v>9.8144364998297497</v>
      </c>
      <c r="E83" s="64">
        <f>E4/E51</f>
        <v>10.673234811165846</v>
      </c>
      <c r="F83" s="75">
        <v>11.3</v>
      </c>
      <c r="G83" s="4"/>
      <c r="H83" s="4"/>
      <c r="I83" s="4"/>
    </row>
    <row r="84" spans="1:9" x14ac:dyDescent="0.25">
      <c r="A84" s="63" t="s">
        <v>75</v>
      </c>
      <c r="B84" s="10"/>
      <c r="C84" s="4"/>
      <c r="D84" s="64">
        <f>D4/D53</f>
        <v>1.2266218430179363</v>
      </c>
      <c r="E84" s="64">
        <f>E4/E53</f>
        <v>1.4772727272727271</v>
      </c>
      <c r="F84" s="65">
        <v>1.7</v>
      </c>
      <c r="G84" s="4"/>
      <c r="H84" s="4"/>
      <c r="I84" s="4"/>
    </row>
    <row r="85" spans="1:9" x14ac:dyDescent="0.25">
      <c r="A85" s="4"/>
      <c r="B85" s="10"/>
      <c r="C85" s="4"/>
      <c r="D85" s="4"/>
      <c r="E85" s="4"/>
      <c r="F85" s="4"/>
      <c r="G85" s="4"/>
      <c r="H85" s="4"/>
      <c r="I85" s="4"/>
    </row>
    <row r="86" spans="1:9" x14ac:dyDescent="0.25">
      <c r="A86" s="1" t="s">
        <v>76</v>
      </c>
      <c r="B86" s="10"/>
      <c r="C86" s="4"/>
      <c r="D86" s="4"/>
      <c r="E86" s="4"/>
      <c r="F86" s="4"/>
      <c r="G86" s="4"/>
      <c r="H86" s="4"/>
      <c r="I86" s="4"/>
    </row>
    <row r="87" spans="1:9" x14ac:dyDescent="0.25">
      <c r="A87" s="4"/>
      <c r="B87" s="10"/>
      <c r="C87" s="4"/>
      <c r="D87" s="4"/>
      <c r="E87" s="4"/>
      <c r="F87" s="4"/>
      <c r="G87" s="4"/>
      <c r="H87" s="4"/>
      <c r="I87" s="4"/>
    </row>
    <row r="88" spans="1:9" x14ac:dyDescent="0.25">
      <c r="A88" s="224" t="s">
        <v>77</v>
      </c>
      <c r="B88" s="224"/>
      <c r="C88" s="224"/>
      <c r="D88" s="224"/>
      <c r="E88" s="224"/>
      <c r="F88" s="224"/>
      <c r="G88" s="224"/>
      <c r="H88" s="224"/>
      <c r="I88" s="224"/>
    </row>
    <row r="89" spans="1:9" x14ac:dyDescent="0.25">
      <c r="A89" s="4"/>
      <c r="B89" s="10"/>
      <c r="C89" s="4"/>
      <c r="D89" s="4"/>
      <c r="E89" s="4"/>
      <c r="F89" s="4"/>
      <c r="G89" s="4"/>
      <c r="H89" s="4"/>
      <c r="I89" s="4"/>
    </row>
    <row r="90" spans="1:9" ht="15.75" x14ac:dyDescent="0.25">
      <c r="A90" s="76" t="s">
        <v>78</v>
      </c>
      <c r="B90" s="10" t="s">
        <v>79</v>
      </c>
      <c r="C90" s="4"/>
      <c r="D90" s="7" t="s">
        <v>80</v>
      </c>
      <c r="E90" s="4"/>
      <c r="F90" s="7" t="s">
        <v>81</v>
      </c>
      <c r="G90" s="4"/>
      <c r="H90" s="4"/>
      <c r="I90" s="4"/>
    </row>
    <row r="91" spans="1:9" ht="39.75" thickBot="1" x14ac:dyDescent="0.3">
      <c r="A91" s="77" t="s">
        <v>82</v>
      </c>
      <c r="B91" s="78" t="s">
        <v>83</v>
      </c>
      <c r="C91" s="79" t="s">
        <v>84</v>
      </c>
      <c r="D91" s="80" t="s">
        <v>85</v>
      </c>
      <c r="E91" s="79" t="s">
        <v>84</v>
      </c>
      <c r="F91" s="81" t="s">
        <v>86</v>
      </c>
      <c r="G91" s="4"/>
      <c r="H91" s="4"/>
      <c r="I91" s="4"/>
    </row>
    <row r="92" spans="1:9" ht="16.5" thickBot="1" x14ac:dyDescent="0.3">
      <c r="A92" s="82" t="s">
        <v>87</v>
      </c>
      <c r="B92" s="83">
        <f>D44/D37</f>
        <v>3.9160000000000035E-2</v>
      </c>
      <c r="C92" s="84" t="s">
        <v>84</v>
      </c>
      <c r="D92" s="85">
        <f>D37/D19</f>
        <v>1.5</v>
      </c>
      <c r="E92" s="84" t="s">
        <v>84</v>
      </c>
      <c r="F92" s="86">
        <f>D19/D30</f>
        <v>2.1277048447839313</v>
      </c>
      <c r="G92" s="87" t="s">
        <v>88</v>
      </c>
      <c r="H92" s="88">
        <f>B92*D92*F92</f>
        <v>0.12498138258260824</v>
      </c>
      <c r="I92" s="4"/>
    </row>
    <row r="93" spans="1:9" ht="15.75" thickBot="1" x14ac:dyDescent="0.3">
      <c r="A93" s="4"/>
      <c r="B93" s="10"/>
      <c r="C93" s="4"/>
      <c r="D93" s="4"/>
      <c r="E93" s="4"/>
      <c r="F93" s="4"/>
      <c r="G93" s="4"/>
      <c r="H93" s="4"/>
      <c r="I93" s="4"/>
    </row>
    <row r="94" spans="1:9" ht="16.5" thickBot="1" x14ac:dyDescent="0.3">
      <c r="A94" s="89" t="s">
        <v>89</v>
      </c>
      <c r="B94" s="90">
        <f>F77</f>
        <v>0.05</v>
      </c>
      <c r="C94" s="84" t="s">
        <v>84</v>
      </c>
      <c r="D94" s="91">
        <f>F71</f>
        <v>1.8</v>
      </c>
      <c r="E94" s="84" t="s">
        <v>84</v>
      </c>
      <c r="F94" s="86">
        <f>F79/F78</f>
        <v>1.6666666666666667</v>
      </c>
      <c r="G94" s="87" t="s">
        <v>88</v>
      </c>
      <c r="H94" s="88">
        <f>B94*D94*F94</f>
        <v>0.15000000000000002</v>
      </c>
      <c r="I94" s="4"/>
    </row>
    <row r="95" spans="1:9" ht="15.75" x14ac:dyDescent="0.25">
      <c r="A95" s="92"/>
      <c r="B95" s="93"/>
      <c r="C95" s="71"/>
      <c r="D95" s="71"/>
      <c r="E95" s="71"/>
      <c r="F95" s="71"/>
      <c r="G95" s="71"/>
      <c r="H95" s="71"/>
      <c r="I95" s="71"/>
    </row>
    <row r="96" spans="1:9" x14ac:dyDescent="0.25">
      <c r="A96" s="94" t="s">
        <v>90</v>
      </c>
      <c r="B96" s="93"/>
      <c r="C96" s="71"/>
      <c r="D96" s="71"/>
      <c r="E96" s="71"/>
      <c r="F96" s="95" t="s">
        <v>91</v>
      </c>
      <c r="G96" s="71"/>
      <c r="H96" s="71"/>
      <c r="I96" s="71"/>
    </row>
  </sheetData>
  <mergeCells count="4">
    <mergeCell ref="G10:H10"/>
    <mergeCell ref="G35:H35"/>
    <mergeCell ref="A62:I62"/>
    <mergeCell ref="A88:I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M28" sqref="M28"/>
    </sheetView>
  </sheetViews>
  <sheetFormatPr defaultRowHeight="15" x14ac:dyDescent="0.25"/>
  <cols>
    <col min="1" max="1" width="18.85546875" customWidth="1"/>
    <col min="3" max="3" width="18.28515625" customWidth="1"/>
    <col min="5" max="5" width="14.42578125" customWidth="1"/>
  </cols>
  <sheetData>
    <row r="1" spans="1:7" ht="59.25" customHeight="1" x14ac:dyDescent="0.25">
      <c r="A1" s="225" t="s">
        <v>92</v>
      </c>
      <c r="B1" s="225"/>
      <c r="C1" s="225"/>
      <c r="D1" s="225"/>
      <c r="E1" s="225"/>
      <c r="F1" s="225"/>
      <c r="G1" s="225"/>
    </row>
    <row r="2" spans="1:7" x14ac:dyDescent="0.25">
      <c r="A2" s="71"/>
      <c r="B2" s="71"/>
      <c r="C2" s="71"/>
      <c r="D2" s="71"/>
      <c r="E2" s="71"/>
      <c r="F2" s="71"/>
      <c r="G2" s="71"/>
    </row>
    <row r="3" spans="1:7" ht="15.75" x14ac:dyDescent="0.25">
      <c r="A3" s="96" t="s">
        <v>93</v>
      </c>
      <c r="B3" s="97"/>
      <c r="C3" s="97"/>
      <c r="D3" s="97"/>
      <c r="E3" s="97"/>
      <c r="F3" s="97"/>
      <c r="G3" s="98"/>
    </row>
    <row r="4" spans="1:7" x14ac:dyDescent="0.25">
      <c r="A4" s="99" t="s">
        <v>94</v>
      </c>
      <c r="B4" s="100"/>
      <c r="C4" s="101">
        <v>-100</v>
      </c>
      <c r="D4" s="100"/>
      <c r="E4" s="100"/>
      <c r="F4" s="100"/>
      <c r="G4" s="102"/>
    </row>
    <row r="5" spans="1:7" x14ac:dyDescent="0.25">
      <c r="A5" s="103" t="s">
        <v>95</v>
      </c>
      <c r="B5" s="104"/>
      <c r="C5" s="105">
        <v>0.05</v>
      </c>
      <c r="D5" s="100"/>
      <c r="E5" s="100"/>
      <c r="F5" s="106"/>
      <c r="G5" s="102"/>
    </row>
    <row r="6" spans="1:7" x14ac:dyDescent="0.25">
      <c r="A6" s="99" t="s">
        <v>96</v>
      </c>
      <c r="B6" s="100"/>
      <c r="C6" s="107">
        <v>3</v>
      </c>
      <c r="D6" s="100"/>
      <c r="E6" s="100"/>
      <c r="F6" s="106"/>
      <c r="G6" s="102"/>
    </row>
    <row r="7" spans="1:7" x14ac:dyDescent="0.25">
      <c r="A7" s="108"/>
      <c r="B7" s="109"/>
      <c r="C7" s="110" t="s">
        <v>97</v>
      </c>
      <c r="D7" s="111">
        <v>0</v>
      </c>
      <c r="E7" s="111">
        <v>1</v>
      </c>
      <c r="F7" s="111">
        <v>2</v>
      </c>
      <c r="G7" s="112">
        <v>3</v>
      </c>
    </row>
    <row r="8" spans="1:7" x14ac:dyDescent="0.25">
      <c r="A8" s="108"/>
      <c r="B8" s="109"/>
      <c r="C8" s="110"/>
      <c r="D8" s="113" t="s">
        <v>98</v>
      </c>
      <c r="E8" s="113" t="s">
        <v>98</v>
      </c>
      <c r="F8" s="113" t="s">
        <v>98</v>
      </c>
      <c r="G8" s="114" t="s">
        <v>98</v>
      </c>
    </row>
    <row r="9" spans="1:7" x14ac:dyDescent="0.25">
      <c r="A9" s="115"/>
      <c r="B9" s="116"/>
      <c r="C9" s="104" t="s">
        <v>99</v>
      </c>
      <c r="D9" s="117">
        <v>-100</v>
      </c>
      <c r="E9" s="116"/>
      <c r="F9" s="116"/>
      <c r="G9" s="118" t="s">
        <v>100</v>
      </c>
    </row>
    <row r="10" spans="1:7" x14ac:dyDescent="0.25">
      <c r="A10" s="115"/>
      <c r="B10" s="100"/>
      <c r="C10" s="119"/>
      <c r="D10" s="120"/>
      <c r="E10" s="100"/>
      <c r="F10" s="100"/>
      <c r="G10" s="121"/>
    </row>
    <row r="11" spans="1:7" x14ac:dyDescent="0.25">
      <c r="A11" s="122" t="s">
        <v>101</v>
      </c>
      <c r="B11" s="123"/>
      <c r="C11" s="124"/>
      <c r="D11" s="125">
        <v>100</v>
      </c>
      <c r="E11" s="126">
        <f>D11*(1+$C$15)</f>
        <v>400</v>
      </c>
      <c r="F11" s="126">
        <f>E11*(1+$C$15)</f>
        <v>1600</v>
      </c>
      <c r="G11" s="127">
        <f>F11*(1+$C$15)</f>
        <v>6400</v>
      </c>
    </row>
    <row r="12" spans="1:7" x14ac:dyDescent="0.25">
      <c r="A12" s="128"/>
      <c r="B12" s="100"/>
      <c r="C12" s="129"/>
      <c r="D12" s="130"/>
      <c r="E12" s="130"/>
      <c r="F12" s="130"/>
      <c r="G12" s="131"/>
    </row>
    <row r="13" spans="1:7" x14ac:dyDescent="0.25">
      <c r="A13" s="132" t="s">
        <v>102</v>
      </c>
      <c r="B13" s="133"/>
      <c r="C13" s="134"/>
      <c r="D13" s="135" t="s">
        <v>103</v>
      </c>
      <c r="E13" s="136" t="s">
        <v>104</v>
      </c>
      <c r="F13" s="137" t="s">
        <v>105</v>
      </c>
      <c r="G13" s="138">
        <f>100*(1.05)^3</f>
        <v>115.76250000000002</v>
      </c>
    </row>
    <row r="14" spans="1:7" x14ac:dyDescent="0.25">
      <c r="A14" s="132"/>
      <c r="B14" s="133"/>
      <c r="C14" s="134"/>
      <c r="D14" s="139"/>
      <c r="E14" s="140"/>
      <c r="F14" s="139"/>
      <c r="G14" s="141"/>
    </row>
    <row r="15" spans="1:7" ht="15.75" thickBot="1" x14ac:dyDescent="0.3">
      <c r="A15" s="142"/>
      <c r="B15" s="143"/>
      <c r="C15" s="144">
        <v>3</v>
      </c>
      <c r="D15" s="145">
        <v>5</v>
      </c>
      <c r="E15" s="146">
        <v>-100</v>
      </c>
      <c r="F15" s="147">
        <v>0</v>
      </c>
      <c r="G15" s="148"/>
    </row>
    <row r="16" spans="1:7" ht="15.75" thickBot="1" x14ac:dyDescent="0.3">
      <c r="A16" s="149" t="s">
        <v>106</v>
      </c>
      <c r="B16" s="150"/>
      <c r="C16" s="151" t="s">
        <v>107</v>
      </c>
      <c r="D16" s="152" t="s">
        <v>108</v>
      </c>
      <c r="E16" s="153" t="s">
        <v>109</v>
      </c>
      <c r="F16" s="154" t="s">
        <v>110</v>
      </c>
      <c r="G16" s="155" t="s">
        <v>111</v>
      </c>
    </row>
    <row r="17" spans="1:7" ht="15.75" thickBot="1" x14ac:dyDescent="0.3">
      <c r="A17" s="156"/>
      <c r="B17" s="150"/>
      <c r="C17" s="157"/>
      <c r="D17" s="158"/>
      <c r="E17" s="157"/>
      <c r="F17" s="157"/>
      <c r="G17" s="159">
        <v>115.76</v>
      </c>
    </row>
    <row r="18" spans="1:7" x14ac:dyDescent="0.25">
      <c r="A18" s="115"/>
      <c r="B18" s="100"/>
      <c r="C18" s="160"/>
      <c r="D18" s="161"/>
      <c r="E18" s="162"/>
      <c r="F18" s="160"/>
      <c r="G18" s="102"/>
    </row>
    <row r="19" spans="1:7" x14ac:dyDescent="0.25">
      <c r="A19" s="163" t="s">
        <v>112</v>
      </c>
      <c r="B19" s="164"/>
      <c r="C19" s="165" t="s">
        <v>113</v>
      </c>
      <c r="D19" s="157" t="s">
        <v>114</v>
      </c>
      <c r="E19" s="166" t="s">
        <v>115</v>
      </c>
      <c r="F19" s="167"/>
      <c r="G19" s="168"/>
    </row>
    <row r="20" spans="1:7" x14ac:dyDescent="0.25">
      <c r="A20" s="169"/>
      <c r="B20" s="71"/>
      <c r="C20" s="165" t="s">
        <v>116</v>
      </c>
      <c r="D20" s="157" t="s">
        <v>114</v>
      </c>
      <c r="E20" s="170" t="s">
        <v>117</v>
      </c>
      <c r="F20" s="98"/>
      <c r="G20" s="171">
        <f>FV(0.05,3,0,-100)</f>
        <v>115.76250000000002</v>
      </c>
    </row>
    <row r="21" spans="1:7" x14ac:dyDescent="0.25">
      <c r="A21" s="169"/>
      <c r="B21" s="172"/>
      <c r="C21" s="165" t="s">
        <v>118</v>
      </c>
      <c r="D21" s="157" t="s">
        <v>114</v>
      </c>
      <c r="E21" s="173" t="s">
        <v>119</v>
      </c>
      <c r="F21" s="174"/>
      <c r="G21" s="171">
        <f>FV(C5,C6,0,C4)</f>
        <v>115.76250000000002</v>
      </c>
    </row>
    <row r="22" spans="1:7" x14ac:dyDescent="0.25">
      <c r="A22" s="227" t="s">
        <v>120</v>
      </c>
      <c r="B22" s="228"/>
      <c r="C22" s="228"/>
      <c r="D22" s="228"/>
      <c r="E22" s="228"/>
      <c r="F22" s="228"/>
      <c r="G22" s="229"/>
    </row>
    <row r="24" spans="1:7" ht="46.5" customHeight="1" x14ac:dyDescent="0.25">
      <c r="A24" s="230" t="s">
        <v>121</v>
      </c>
      <c r="B24" s="230"/>
      <c r="C24" s="230"/>
      <c r="D24" s="230"/>
      <c r="E24" s="230"/>
      <c r="F24" s="230"/>
      <c r="G24" s="230"/>
    </row>
    <row r="25" spans="1:7" ht="40.5" customHeight="1" x14ac:dyDescent="0.25">
      <c r="A25" s="231" t="s">
        <v>122</v>
      </c>
      <c r="B25" s="232"/>
      <c r="C25" s="232"/>
      <c r="D25" s="232"/>
      <c r="E25" s="232"/>
      <c r="F25" s="232"/>
      <c r="G25" s="232"/>
    </row>
    <row r="26" spans="1:7" ht="15.75" x14ac:dyDescent="0.25">
      <c r="A26" s="96" t="s">
        <v>123</v>
      </c>
      <c r="B26" s="97"/>
      <c r="C26" s="97"/>
      <c r="D26" s="97"/>
      <c r="E26" s="97"/>
      <c r="F26" s="97"/>
      <c r="G26" s="98"/>
    </row>
    <row r="27" spans="1:7" x14ac:dyDescent="0.25">
      <c r="A27" s="99" t="s">
        <v>124</v>
      </c>
      <c r="B27" s="100"/>
      <c r="C27" s="101">
        <v>115.76</v>
      </c>
      <c r="D27" s="100"/>
      <c r="E27" s="175"/>
      <c r="F27" s="106"/>
      <c r="G27" s="102"/>
    </row>
    <row r="28" spans="1:7" x14ac:dyDescent="0.25">
      <c r="A28" s="103" t="s">
        <v>125</v>
      </c>
      <c r="B28" s="104"/>
      <c r="C28" s="105">
        <v>0.05</v>
      </c>
      <c r="D28" s="100"/>
      <c r="E28" s="100"/>
      <c r="F28" s="106"/>
      <c r="G28" s="102"/>
    </row>
    <row r="29" spans="1:7" x14ac:dyDescent="0.25">
      <c r="A29" s="99" t="s">
        <v>126</v>
      </c>
      <c r="B29" s="100"/>
      <c r="C29" s="107">
        <v>3</v>
      </c>
      <c r="D29" s="100"/>
      <c r="E29" s="100"/>
      <c r="F29" s="106"/>
      <c r="G29" s="102"/>
    </row>
    <row r="30" spans="1:7" x14ac:dyDescent="0.25">
      <c r="A30" s="108"/>
      <c r="B30" s="109"/>
      <c r="C30" s="110" t="s">
        <v>97</v>
      </c>
      <c r="D30" s="111">
        <v>0</v>
      </c>
      <c r="E30" s="111">
        <v>1</v>
      </c>
      <c r="F30" s="111">
        <v>2</v>
      </c>
      <c r="G30" s="112">
        <v>3</v>
      </c>
    </row>
    <row r="31" spans="1:7" x14ac:dyDescent="0.25">
      <c r="A31" s="108"/>
      <c r="B31" s="109"/>
      <c r="C31" s="110"/>
      <c r="D31" s="113" t="s">
        <v>98</v>
      </c>
      <c r="E31" s="113" t="s">
        <v>98</v>
      </c>
      <c r="F31" s="113" t="s">
        <v>98</v>
      </c>
      <c r="G31" s="114" t="s">
        <v>98</v>
      </c>
    </row>
    <row r="32" spans="1:7" x14ac:dyDescent="0.25">
      <c r="A32" s="115"/>
      <c r="B32" s="116"/>
      <c r="C32" s="104" t="s">
        <v>99</v>
      </c>
      <c r="D32" s="117" t="s">
        <v>127</v>
      </c>
      <c r="E32" s="116"/>
      <c r="F32" s="116"/>
      <c r="G32" s="176">
        <v>115.76</v>
      </c>
    </row>
    <row r="33" spans="1:7" x14ac:dyDescent="0.25">
      <c r="A33" s="115"/>
      <c r="B33" s="100"/>
      <c r="C33" s="119"/>
      <c r="D33" s="120"/>
      <c r="E33" s="100"/>
      <c r="F33" s="100"/>
      <c r="G33" s="121"/>
    </row>
    <row r="34" spans="1:7" x14ac:dyDescent="0.25">
      <c r="A34" s="122" t="s">
        <v>101</v>
      </c>
      <c r="B34" s="123"/>
      <c r="C34" s="124"/>
      <c r="D34" s="127">
        <f>E34/(1+$C$65)</f>
        <v>115.76</v>
      </c>
      <c r="E34" s="126">
        <f>F34/(1+$C$65)</f>
        <v>115.76</v>
      </c>
      <c r="F34" s="126">
        <f>G34/(1+$C$65)</f>
        <v>115.76</v>
      </c>
      <c r="G34" s="177">
        <v>115.76</v>
      </c>
    </row>
    <row r="35" spans="1:7" x14ac:dyDescent="0.25">
      <c r="A35" s="128"/>
      <c r="B35" s="100"/>
      <c r="C35" s="129"/>
      <c r="D35" s="130"/>
      <c r="E35" s="130"/>
      <c r="F35" s="130"/>
      <c r="G35" s="131"/>
    </row>
    <row r="36" spans="1:7" x14ac:dyDescent="0.25">
      <c r="A36" s="178" t="s">
        <v>128</v>
      </c>
      <c r="B36" s="133"/>
      <c r="C36" s="134"/>
      <c r="D36" s="135" t="s">
        <v>129</v>
      </c>
      <c r="E36" s="136" t="s">
        <v>130</v>
      </c>
      <c r="F36" s="137" t="s">
        <v>105</v>
      </c>
      <c r="G36" s="138">
        <f>115.76/(1.05)^3</f>
        <v>99.997840406003661</v>
      </c>
    </row>
    <row r="37" spans="1:7" x14ac:dyDescent="0.25">
      <c r="A37" s="4"/>
      <c r="B37" s="134"/>
      <c r="C37" s="139"/>
      <c r="D37" s="139"/>
      <c r="E37" s="140"/>
      <c r="F37" s="139"/>
      <c r="G37" s="141"/>
    </row>
    <row r="38" spans="1:7" ht="15.75" thickBot="1" x14ac:dyDescent="0.3">
      <c r="A38" s="142"/>
      <c r="B38" s="143"/>
      <c r="C38" s="144">
        <v>3</v>
      </c>
      <c r="D38" s="145">
        <v>5</v>
      </c>
      <c r="E38" s="4"/>
      <c r="F38" s="147">
        <v>0</v>
      </c>
      <c r="G38" s="179">
        <v>115.76</v>
      </c>
    </row>
    <row r="39" spans="1:7" ht="15.75" thickBot="1" x14ac:dyDescent="0.3">
      <c r="A39" s="149" t="s">
        <v>106</v>
      </c>
      <c r="B39" s="150"/>
      <c r="C39" s="151" t="s">
        <v>107</v>
      </c>
      <c r="D39" s="152" t="s">
        <v>108</v>
      </c>
      <c r="E39" s="180" t="s">
        <v>109</v>
      </c>
      <c r="F39" s="154" t="s">
        <v>110</v>
      </c>
      <c r="G39" s="181" t="s">
        <v>111</v>
      </c>
    </row>
    <row r="40" spans="1:7" ht="15.75" thickBot="1" x14ac:dyDescent="0.3">
      <c r="A40" s="156"/>
      <c r="B40" s="150"/>
      <c r="C40" s="157"/>
      <c r="D40" s="158"/>
      <c r="E40" s="182">
        <v>-100</v>
      </c>
      <c r="F40" s="157"/>
      <c r="G40" s="183"/>
    </row>
    <row r="41" spans="1:7" x14ac:dyDescent="0.25">
      <c r="A41" s="184" t="s">
        <v>112</v>
      </c>
      <c r="B41" s="185"/>
      <c r="C41" s="186" t="s">
        <v>131</v>
      </c>
      <c r="D41" s="187" t="s">
        <v>132</v>
      </c>
      <c r="E41" s="188" t="s">
        <v>133</v>
      </c>
      <c r="F41" s="167"/>
      <c r="G41" s="102"/>
    </row>
    <row r="42" spans="1:7" x14ac:dyDescent="0.25">
      <c r="A42" s="4"/>
      <c r="B42" s="164"/>
      <c r="C42" s="165" t="s">
        <v>116</v>
      </c>
      <c r="D42" s="157" t="s">
        <v>134</v>
      </c>
      <c r="E42" s="173" t="s">
        <v>135</v>
      </c>
      <c r="F42" s="189"/>
      <c r="G42" s="190">
        <f>PV(0.05,3,0,115.76)</f>
        <v>-99.997840406003661</v>
      </c>
    </row>
    <row r="43" spans="1:7" x14ac:dyDescent="0.25">
      <c r="A43" s="169"/>
      <c r="B43" s="4"/>
      <c r="C43" s="165" t="s">
        <v>136</v>
      </c>
      <c r="D43" s="157" t="s">
        <v>134</v>
      </c>
      <c r="E43" s="173" t="s">
        <v>137</v>
      </c>
      <c r="F43" s="174"/>
      <c r="G43" s="190">
        <f>PV(C28,C29,0,C27)</f>
        <v>-99.997840406003661</v>
      </c>
    </row>
    <row r="44" spans="1:7" x14ac:dyDescent="0.25">
      <c r="A44" s="191"/>
      <c r="B44" s="100"/>
      <c r="C44" s="100"/>
      <c r="D44" s="100"/>
      <c r="E44" s="100"/>
      <c r="F44" s="100"/>
      <c r="G44" s="102"/>
    </row>
    <row r="45" spans="1:7" x14ac:dyDescent="0.25">
      <c r="A45" s="227" t="s">
        <v>138</v>
      </c>
      <c r="B45" s="228"/>
      <c r="C45" s="228"/>
      <c r="D45" s="228"/>
      <c r="E45" s="228"/>
      <c r="F45" s="228"/>
      <c r="G45" s="229"/>
    </row>
    <row r="47" spans="1:7" ht="82.5" customHeight="1" x14ac:dyDescent="0.25">
      <c r="A47" s="224" t="s">
        <v>139</v>
      </c>
      <c r="B47" s="224"/>
      <c r="C47" s="224"/>
      <c r="D47" s="224"/>
      <c r="E47" s="224"/>
      <c r="F47" s="224"/>
      <c r="G47" s="224"/>
    </row>
    <row r="48" spans="1:7" x14ac:dyDescent="0.25">
      <c r="A48" s="4"/>
      <c r="B48" s="4"/>
      <c r="C48" s="4"/>
      <c r="D48" s="4"/>
      <c r="E48" s="4"/>
      <c r="F48" s="4"/>
      <c r="G48" s="192"/>
    </row>
    <row r="49" spans="1:7" x14ac:dyDescent="0.25">
      <c r="A49" s="4" t="s">
        <v>140</v>
      </c>
      <c r="B49" s="4"/>
      <c r="C49" s="193">
        <v>-100</v>
      </c>
      <c r="D49" s="4"/>
      <c r="E49" s="4"/>
      <c r="F49" s="4"/>
      <c r="G49" s="192"/>
    </row>
    <row r="50" spans="1:7" x14ac:dyDescent="0.25">
      <c r="A50" s="4" t="s">
        <v>141</v>
      </c>
      <c r="B50" s="4"/>
      <c r="C50" s="193">
        <v>150</v>
      </c>
      <c r="D50" s="4"/>
      <c r="E50" s="4"/>
      <c r="F50" s="4"/>
      <c r="G50" s="192"/>
    </row>
    <row r="51" spans="1:7" x14ac:dyDescent="0.25">
      <c r="A51" s="4" t="s">
        <v>142</v>
      </c>
      <c r="B51" s="4"/>
      <c r="C51" s="194">
        <v>10</v>
      </c>
      <c r="D51" s="4"/>
      <c r="E51" s="4"/>
      <c r="F51" s="4"/>
      <c r="G51" s="192"/>
    </row>
    <row r="52" spans="1:7" x14ac:dyDescent="0.25">
      <c r="A52" s="195" t="s">
        <v>143</v>
      </c>
      <c r="B52" s="196"/>
      <c r="C52" s="196"/>
      <c r="D52" s="197" t="s">
        <v>144</v>
      </c>
      <c r="E52" s="198"/>
      <c r="F52" s="71"/>
      <c r="G52" s="192"/>
    </row>
    <row r="53" spans="1:7" x14ac:dyDescent="0.25">
      <c r="A53" s="195" t="s">
        <v>145</v>
      </c>
      <c r="B53" s="196"/>
      <c r="C53" s="199">
        <f>RATE(C51,0,C49,C50)</f>
        <v>4.1379743992419449E-2</v>
      </c>
      <c r="D53" s="200" t="s">
        <v>146</v>
      </c>
      <c r="E53" s="201"/>
      <c r="F53" s="4"/>
      <c r="G53" s="192"/>
    </row>
    <row r="54" spans="1:7" x14ac:dyDescent="0.25">
      <c r="A54" s="4"/>
      <c r="B54" s="4"/>
      <c r="C54" s="4"/>
      <c r="D54" s="4"/>
      <c r="E54" s="4"/>
      <c r="F54" s="4"/>
      <c r="G54" s="192"/>
    </row>
    <row r="56" spans="1:7" ht="49.5" customHeight="1" x14ac:dyDescent="0.25">
      <c r="A56" s="224" t="s">
        <v>147</v>
      </c>
      <c r="B56" s="224"/>
      <c r="C56" s="224"/>
      <c r="D56" s="224"/>
      <c r="E56" s="224"/>
      <c r="F56" s="224"/>
      <c r="G56" s="224"/>
    </row>
    <row r="57" spans="1:7" x14ac:dyDescent="0.25">
      <c r="A57" s="202"/>
      <c r="B57" s="202"/>
      <c r="C57" s="202"/>
      <c r="D57" s="202"/>
      <c r="E57" s="202"/>
      <c r="F57" s="202"/>
      <c r="G57" s="202"/>
    </row>
    <row r="58" spans="1:7" x14ac:dyDescent="0.25">
      <c r="A58" s="4"/>
      <c r="B58" s="4"/>
      <c r="C58" s="4"/>
      <c r="D58" s="4"/>
      <c r="E58" s="4"/>
      <c r="F58" s="4"/>
      <c r="G58" s="192"/>
    </row>
    <row r="59" spans="1:7" x14ac:dyDescent="0.25">
      <c r="A59" s="4" t="s">
        <v>140</v>
      </c>
      <c r="B59" s="4"/>
      <c r="C59" s="203">
        <v>-500000</v>
      </c>
      <c r="D59" s="4"/>
      <c r="E59" s="4"/>
      <c r="F59" s="4"/>
      <c r="G59" s="192"/>
    </row>
    <row r="60" spans="1:7" x14ac:dyDescent="0.25">
      <c r="A60" s="4" t="s">
        <v>141</v>
      </c>
      <c r="B60" s="4"/>
      <c r="C60" s="203">
        <v>1000000</v>
      </c>
      <c r="D60" s="4"/>
      <c r="E60" s="4"/>
      <c r="F60" s="4"/>
      <c r="G60" s="192"/>
    </row>
    <row r="61" spans="1:7" x14ac:dyDescent="0.25">
      <c r="A61" s="4" t="s">
        <v>145</v>
      </c>
      <c r="B61" s="4"/>
      <c r="C61" s="204">
        <v>4.4999999999999998E-2</v>
      </c>
      <c r="D61" s="4"/>
      <c r="E61" s="4"/>
      <c r="F61" s="4"/>
      <c r="G61" s="192"/>
    </row>
    <row r="62" spans="1:7" x14ac:dyDescent="0.25">
      <c r="A62" s="205" t="s">
        <v>142</v>
      </c>
      <c r="B62" s="206"/>
      <c r="C62" s="206"/>
      <c r="D62" s="207" t="s">
        <v>148</v>
      </c>
      <c r="E62" s="208"/>
      <c r="F62" s="4"/>
      <c r="G62" s="192"/>
    </row>
    <row r="63" spans="1:7" x14ac:dyDescent="0.25">
      <c r="A63" s="195" t="s">
        <v>142</v>
      </c>
      <c r="B63" s="209"/>
      <c r="C63" s="210">
        <f>NPER(C61,0,C59,C60)</f>
        <v>15.747301836485594</v>
      </c>
      <c r="D63" s="211" t="s">
        <v>149</v>
      </c>
      <c r="E63" s="198"/>
      <c r="F63" s="4"/>
      <c r="G63" s="192"/>
    </row>
    <row r="64" spans="1:7" x14ac:dyDescent="0.25">
      <c r="A64" s="4"/>
      <c r="B64" s="4"/>
      <c r="C64" s="4"/>
      <c r="D64" s="4"/>
      <c r="E64" s="4"/>
      <c r="F64" s="4"/>
      <c r="G64" s="192"/>
    </row>
    <row r="66" spans="1:7" x14ac:dyDescent="0.25">
      <c r="A66" s="212" t="s">
        <v>150</v>
      </c>
      <c r="B66" s="71"/>
      <c r="C66" s="71"/>
      <c r="D66" s="71"/>
      <c r="E66" s="71"/>
      <c r="F66" s="71"/>
      <c r="G66" s="71"/>
    </row>
    <row r="67" spans="1:7" ht="47.25" customHeight="1" x14ac:dyDescent="0.25">
      <c r="A67" s="225" t="s">
        <v>157</v>
      </c>
      <c r="B67" s="225"/>
      <c r="C67" s="225"/>
      <c r="D67" s="225"/>
      <c r="E67" s="225"/>
      <c r="F67" s="225"/>
      <c r="G67" s="225"/>
    </row>
    <row r="68" spans="1:7" ht="47.25" customHeight="1" x14ac:dyDescent="0.25">
      <c r="A68" s="4"/>
      <c r="B68" s="4"/>
      <c r="C68" s="4"/>
      <c r="D68" s="4"/>
      <c r="E68" s="4"/>
      <c r="F68" s="4"/>
      <c r="G68" s="192"/>
    </row>
    <row r="69" spans="1:7" ht="47.25" customHeight="1" x14ac:dyDescent="0.25">
      <c r="A69" s="4" t="s">
        <v>145</v>
      </c>
      <c r="B69" s="4"/>
      <c r="C69" s="213">
        <v>0.06</v>
      </c>
      <c r="D69" s="4"/>
      <c r="E69" s="4"/>
      <c r="F69" s="4"/>
      <c r="G69" s="192"/>
    </row>
    <row r="70" spans="1:7" x14ac:dyDescent="0.25">
      <c r="A70" s="4" t="s">
        <v>140</v>
      </c>
      <c r="B70" s="4"/>
      <c r="C70" s="203">
        <v>0</v>
      </c>
      <c r="D70" s="4"/>
      <c r="E70" s="4"/>
      <c r="F70" s="4"/>
      <c r="G70" s="192"/>
    </row>
    <row r="71" spans="1:7" x14ac:dyDescent="0.25">
      <c r="A71" s="4" t="s">
        <v>151</v>
      </c>
      <c r="B71" s="4"/>
      <c r="C71" s="203">
        <v>-1200</v>
      </c>
      <c r="D71" s="4"/>
      <c r="E71" s="4"/>
      <c r="F71" s="4"/>
      <c r="G71" s="192"/>
    </row>
    <row r="72" spans="1:7" x14ac:dyDescent="0.25">
      <c r="A72" s="4" t="s">
        <v>141</v>
      </c>
      <c r="B72" s="4"/>
      <c r="C72" s="203">
        <v>10000</v>
      </c>
      <c r="D72" s="4"/>
      <c r="E72" s="4"/>
      <c r="F72" s="4"/>
      <c r="G72" s="192"/>
    </row>
    <row r="73" spans="1:7" x14ac:dyDescent="0.25">
      <c r="A73" s="4"/>
      <c r="B73" s="4"/>
      <c r="C73" s="203"/>
      <c r="D73" s="4"/>
      <c r="E73" s="4"/>
      <c r="F73" s="4"/>
      <c r="G73" s="192"/>
    </row>
    <row r="74" spans="1:7" x14ac:dyDescent="0.25">
      <c r="A74" s="226" t="s">
        <v>152</v>
      </c>
      <c r="B74" s="226"/>
      <c r="C74" s="214" t="s">
        <v>148</v>
      </c>
      <c r="D74" s="215"/>
      <c r="E74" s="216" t="s">
        <v>153</v>
      </c>
      <c r="F74" s="217" t="s">
        <v>154</v>
      </c>
      <c r="G74" s="218"/>
    </row>
    <row r="75" spans="1:7" x14ac:dyDescent="0.25">
      <c r="A75" s="195" t="s">
        <v>142</v>
      </c>
      <c r="B75" s="219">
        <f>NPER(C69,C71,C70,C72)</f>
        <v>6.9585156331654039</v>
      </c>
      <c r="C75" s="211" t="s">
        <v>155</v>
      </c>
      <c r="D75" s="198"/>
      <c r="E75" s="220" t="s">
        <v>156</v>
      </c>
      <c r="F75" s="221">
        <f>NPER(C69,C71,C70,C72,1)</f>
        <v>6.6316141073951487</v>
      </c>
      <c r="G75" s="4"/>
    </row>
    <row r="76" spans="1:7" x14ac:dyDescent="0.25">
      <c r="A76" s="71"/>
      <c r="B76" s="71"/>
      <c r="C76" s="71"/>
      <c r="D76" s="71"/>
      <c r="E76" s="71"/>
      <c r="F76" s="222"/>
      <c r="G76" s="222"/>
    </row>
  </sheetData>
  <mergeCells count="9">
    <mergeCell ref="A56:G56"/>
    <mergeCell ref="A67:G67"/>
    <mergeCell ref="A74:B74"/>
    <mergeCell ref="A1:G1"/>
    <mergeCell ref="A22:G22"/>
    <mergeCell ref="A24:G24"/>
    <mergeCell ref="A25:G25"/>
    <mergeCell ref="A45:G45"/>
    <mergeCell ref="A47:G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Ratios</vt:lpstr>
      <vt:lpstr>TVM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A. Fleming</dc:creator>
  <cp:lastModifiedBy>David A. Fleming</cp:lastModifiedBy>
  <dcterms:created xsi:type="dcterms:W3CDTF">2019-10-07T16:40:57Z</dcterms:created>
  <dcterms:modified xsi:type="dcterms:W3CDTF">2019-10-07T17:59:18Z</dcterms:modified>
</cp:coreProperties>
</file>